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8145" activeTab="3"/>
  </bookViews>
  <sheets>
    <sheet name="1819 General Fund Revenue" sheetId="1" r:id="rId1"/>
    <sheet name="1819 General Fund Expense" sheetId="2" r:id="rId2"/>
    <sheet name="1819 Utility Fund Revenue" sheetId="3" r:id="rId3"/>
    <sheet name="1819 Utility Fund Expense" sheetId="4" r:id="rId4"/>
  </sheets>
  <definedNames>
    <definedName name="_xlnm.Print_Area" localSheetId="1">'1819 General Fund Expense'!$A$1:$N$230</definedName>
    <definedName name="_xlnm.Print_Area" localSheetId="0">'1819 General Fund Revenue'!$A$1:$R$57</definedName>
    <definedName name="_xlnm.Print_Area" localSheetId="3">'1819 Utility Fund Expense'!$A$1:$E$148</definedName>
    <definedName name="_xlnm.Print_Area" localSheetId="2">'1819 Utility Fund Revenue'!$A$1:$E$15</definedName>
    <definedName name="_xlnm.Print_Titles" localSheetId="1">'1819 General Fund Expense'!$1:$4</definedName>
    <definedName name="_xlnm.Print_Titles" localSheetId="0">'1819 General Fund Revenue'!$1:$4</definedName>
    <definedName name="_xlnm.Print_Titles" localSheetId="3">'1819 Utility Fund Expense'!$1:$4</definedName>
    <definedName name="_xlnm.Print_Titles" localSheetId="2">'1819 Utility Fund Revenue'!$1:$4</definedName>
  </definedNames>
  <calcPr fullCalcOnLoad="1"/>
</workbook>
</file>

<file path=xl/sharedStrings.xml><?xml version="1.0" encoding="utf-8"?>
<sst xmlns="http://schemas.openxmlformats.org/spreadsheetml/2006/main" count="745" uniqueCount="664">
  <si>
    <t>ENGINEER</t>
  </si>
  <si>
    <t xml:space="preserve">REVENUE </t>
  </si>
  <si>
    <t>GENERAL FUND</t>
  </si>
  <si>
    <t>01</t>
  </si>
  <si>
    <t>ACCOUNT</t>
  </si>
  <si>
    <t>NAME</t>
  </si>
  <si>
    <t>00/01</t>
  </si>
  <si>
    <t>01/02</t>
  </si>
  <si>
    <t>02/03</t>
  </si>
  <si>
    <t>Actual 02/03</t>
  </si>
  <si>
    <t>BUDGET 04/05</t>
  </si>
  <si>
    <t>1101-0100</t>
  </si>
  <si>
    <t>REAL ESTATE TAXES</t>
  </si>
  <si>
    <t>`</t>
  </si>
  <si>
    <t>1102-0100</t>
  </si>
  <si>
    <t>1102-0300</t>
  </si>
  <si>
    <t>1103-0100</t>
  </si>
  <si>
    <t>PERSONAL PROPERTY</t>
  </si>
  <si>
    <t>1103-0300</t>
  </si>
  <si>
    <t>MOBILE HOME TAXES</t>
  </si>
  <si>
    <t>1104-0100</t>
  </si>
  <si>
    <t>MACHINERY &amp; TOOLS</t>
  </si>
  <si>
    <t>1106-0100</t>
  </si>
  <si>
    <t>PENALTIES/INT,TAXES</t>
  </si>
  <si>
    <t>1106-0200</t>
  </si>
  <si>
    <t>INTEREST</t>
  </si>
  <si>
    <t>1106-0300</t>
  </si>
  <si>
    <t>PENALTIES/INT-BUS LIC</t>
  </si>
  <si>
    <t>1201-0000</t>
  </si>
  <si>
    <t>LOCAL SALES TAX</t>
  </si>
  <si>
    <t>1201-0100</t>
  </si>
  <si>
    <t>MEALS TAX</t>
  </si>
  <si>
    <t>1202-0000</t>
  </si>
  <si>
    <t>CONSUMER UTILITY TAX</t>
  </si>
  <si>
    <t>1203-0100</t>
  </si>
  <si>
    <t>B/L CONTRACTING</t>
  </si>
  <si>
    <t>1203-0200</t>
  </si>
  <si>
    <t>B/L RETAIL SALES</t>
  </si>
  <si>
    <t>1203-0300</t>
  </si>
  <si>
    <t>B\L PROF.,RE &amp;FINANCE</t>
  </si>
  <si>
    <t>1203-0400</t>
  </si>
  <si>
    <t>B\L REPAIR, PERSONAL</t>
  </si>
  <si>
    <t>1203-0500</t>
  </si>
  <si>
    <t>B\L WHOLESALE</t>
  </si>
  <si>
    <t>1203-0600</t>
  </si>
  <si>
    <t>B\L OTHER</t>
  </si>
  <si>
    <t>1204-0000</t>
  </si>
  <si>
    <t>1205-0000</t>
  </si>
  <si>
    <t>1206-0000</t>
  </si>
  <si>
    <t>(DUE IN MAY)</t>
  </si>
  <si>
    <t>1303-3100</t>
  </si>
  <si>
    <t>PERMITS</t>
  </si>
  <si>
    <t>1401-0100</t>
  </si>
  <si>
    <t>COURT FINES</t>
  </si>
  <si>
    <t>1401-0200</t>
  </si>
  <si>
    <t>PARKING FINES</t>
  </si>
  <si>
    <t>1501-0100</t>
  </si>
  <si>
    <t>INTEREST ON BANK DEPOSITS</t>
  </si>
  <si>
    <t>(ADJUSTED 6/30)</t>
  </si>
  <si>
    <t>1501-0200</t>
  </si>
  <si>
    <t>INTEREST ON INVESTMENT</t>
  </si>
  <si>
    <t>1501-0400</t>
  </si>
  <si>
    <t>OTHER FROM USE OF MONEY</t>
  </si>
  <si>
    <t>1502-0100</t>
  </si>
  <si>
    <t>RENTAL OF RECREATIONAL</t>
  </si>
  <si>
    <t>1502-0200</t>
  </si>
  <si>
    <t>RENTAL OF GENERAL PROPERTY</t>
  </si>
  <si>
    <t>1502-0300</t>
  </si>
  <si>
    <t>RENTAL OF CONCESSION STAND</t>
  </si>
  <si>
    <t>1502-0400</t>
  </si>
  <si>
    <t>JENSEN BUILDING RENT</t>
  </si>
  <si>
    <t>1502-0500</t>
  </si>
  <si>
    <t>KERSEY BUILDING RENT</t>
  </si>
  <si>
    <t>1608-0200</t>
  </si>
  <si>
    <t xml:space="preserve">WASTE COLLECTION </t>
  </si>
  <si>
    <t>1608-0300</t>
  </si>
  <si>
    <t>WEED CUTTING,BUSHHOGGING</t>
  </si>
  <si>
    <t>1899-0300</t>
  </si>
  <si>
    <t>GIFTS &amp; DONATIONS</t>
  </si>
  <si>
    <t>1899-0600</t>
  </si>
  <si>
    <t>SALE OF SALVAGE</t>
  </si>
  <si>
    <t xml:space="preserve">1899-0700 </t>
  </si>
  <si>
    <t>SALE OF REAL ESTATE</t>
  </si>
  <si>
    <t>1899-1200</t>
  </si>
  <si>
    <t>SALE OF CEMETERY LOTS</t>
  </si>
  <si>
    <t>1899-1300</t>
  </si>
  <si>
    <t>OTHER MISC. REVENUE</t>
  </si>
  <si>
    <t>1899-1400</t>
  </si>
  <si>
    <t>2201-0100</t>
  </si>
  <si>
    <t>ABC PROFITS</t>
  </si>
  <si>
    <t>2201-0800</t>
  </si>
  <si>
    <t>DMV/ROLLING STOCK</t>
  </si>
  <si>
    <t>2403-0200</t>
  </si>
  <si>
    <t>YOUTH CONSERVATION</t>
  </si>
  <si>
    <t>2403-0300</t>
  </si>
  <si>
    <t>OTHER CATEGORICAL AID</t>
  </si>
  <si>
    <t>2404-0100</t>
  </si>
  <si>
    <t>POLICE GRANTS</t>
  </si>
  <si>
    <t>2404-0200</t>
  </si>
  <si>
    <t>DJCP LOCAL LAW ENF</t>
  </si>
  <si>
    <t>2404-0300</t>
  </si>
  <si>
    <t>2404-0700</t>
  </si>
  <si>
    <t>LITER CONTROL GRANT</t>
  </si>
  <si>
    <t>2404-1000</t>
  </si>
  <si>
    <t>?</t>
  </si>
  <si>
    <t>2404-1100</t>
  </si>
  <si>
    <t>FIRE FUND</t>
  </si>
  <si>
    <t>PROJECTS</t>
  </si>
  <si>
    <t>VML</t>
  </si>
  <si>
    <t>VA Institute of Government</t>
  </si>
  <si>
    <t>FEES</t>
  </si>
  <si>
    <t>General Fund</t>
  </si>
  <si>
    <t>Current</t>
  </si>
  <si>
    <t>Change</t>
  </si>
  <si>
    <t>$ .40 per sq ft</t>
  </si>
  <si>
    <t>$ 50 per hour</t>
  </si>
  <si>
    <t>$ 40 per hour</t>
  </si>
  <si>
    <t>$20 per hr,per man</t>
  </si>
  <si>
    <t>EXPENSE</t>
  </si>
  <si>
    <t>01-1101-5307</t>
  </si>
  <si>
    <t>TOWN COUNCIL/PUBLIC</t>
  </si>
  <si>
    <t>01-1101-5801</t>
  </si>
  <si>
    <t>TOWN COUNCIL/OTHER</t>
  </si>
  <si>
    <t>*Items to consider</t>
  </si>
  <si>
    <t>for Council Other..</t>
  </si>
  <si>
    <t>Dixie Youth Girls</t>
  </si>
  <si>
    <t>Misc. expenses</t>
  </si>
  <si>
    <t>TOTAL</t>
  </si>
  <si>
    <t>01-1103-1001</t>
  </si>
  <si>
    <t>MAYOR - SALARY</t>
  </si>
  <si>
    <t>01-1103-2001</t>
  </si>
  <si>
    <t>MAYOR - SS/MEDI</t>
  </si>
  <si>
    <t>01-1103-2002</t>
  </si>
  <si>
    <t>MAYOR - VSRS</t>
  </si>
  <si>
    <t>01-1103-2005</t>
  </si>
  <si>
    <t>MAYOR - HOSP INS</t>
  </si>
  <si>
    <t>01-1103-2011</t>
  </si>
  <si>
    <t>MAYOR - WORKMAN COMP</t>
  </si>
  <si>
    <t>01-1103-5500</t>
  </si>
  <si>
    <t>TRAVEL</t>
  </si>
  <si>
    <t>01-1201-1001</t>
  </si>
  <si>
    <t>TOWN MANAGER - SALARY</t>
  </si>
  <si>
    <t>01-1201-2001</t>
  </si>
  <si>
    <t>TOWN MANAGER - SS/MEDI</t>
  </si>
  <si>
    <t>01-1201-2002</t>
  </si>
  <si>
    <t>TOWN MANAGER - VSRS</t>
  </si>
  <si>
    <t>01-1201-2005</t>
  </si>
  <si>
    <t>TOWN MANAGER - HOSP</t>
  </si>
  <si>
    <t>01-1201-2006</t>
  </si>
  <si>
    <t>TOWN MANAGER - LIFE</t>
  </si>
  <si>
    <t>01-1201-2011</t>
  </si>
  <si>
    <t>TOWN MANAGER - WORKM</t>
  </si>
  <si>
    <t>01-1201-5408</t>
  </si>
  <si>
    <t>TOWN MANAGER - VEHICLE</t>
  </si>
  <si>
    <t>01-1201-5500</t>
  </si>
  <si>
    <t>TOWN MANAGER -  TRAVEL</t>
  </si>
  <si>
    <t>01-1201-5801</t>
  </si>
  <si>
    <t>TOWN MANAGER - DUES</t>
  </si>
  <si>
    <t>01-1202-1001</t>
  </si>
  <si>
    <t>TREASURER - SALARY</t>
  </si>
  <si>
    <t>01-1202-2001</t>
  </si>
  <si>
    <t>TREASURER - SS/MEDI</t>
  </si>
  <si>
    <t>01-1202-2002</t>
  </si>
  <si>
    <t>TREASURER - VSRS</t>
  </si>
  <si>
    <t>01-1202-2005</t>
  </si>
  <si>
    <t>TREASURER - HOSPITAL</t>
  </si>
  <si>
    <t>01-1202-2006</t>
  </si>
  <si>
    <t>TREASURER - LIFE INS</t>
  </si>
  <si>
    <t>01-1202-2011</t>
  </si>
  <si>
    <t>TREASURER - WORKMANS</t>
  </si>
  <si>
    <t>01-1202-5500</t>
  </si>
  <si>
    <t>TREASURER - TRAVEL</t>
  </si>
  <si>
    <t>01-1202-5801</t>
  </si>
  <si>
    <t>TREASURER - DUES &amp; SUB</t>
  </si>
  <si>
    <t>01-1203-1001</t>
  </si>
  <si>
    <t>01-1203-2001</t>
  </si>
  <si>
    <t>01-1203-2002</t>
  </si>
  <si>
    <t>01-1203-2005</t>
  </si>
  <si>
    <t>01-1203-2006</t>
  </si>
  <si>
    <t>01-1203-2011</t>
  </si>
  <si>
    <t>01-1203-5500</t>
  </si>
  <si>
    <t>01-1203-5801</t>
  </si>
  <si>
    <t>01-1204-3002</t>
  </si>
  <si>
    <t>LEGAL AND PROFESSIONAL</t>
  </si>
  <si>
    <t>01-1208-3002</t>
  </si>
  <si>
    <t>AUDITOR</t>
  </si>
  <si>
    <t>01-1226-3006</t>
  </si>
  <si>
    <t>PRINTING &amp; BINDING</t>
  </si>
  <si>
    <t>01-1226-3007</t>
  </si>
  <si>
    <t>ADVERTISING</t>
  </si>
  <si>
    <t>01-1227-5401</t>
  </si>
  <si>
    <t>OFFICE SUPPLIES</t>
  </si>
  <si>
    <t>01-1227-5403</t>
  </si>
  <si>
    <t>INFORMATION TECH</t>
  </si>
  <si>
    <t>01-1227-5411</t>
  </si>
  <si>
    <t>BOOKS &amp; SUBSCRIPTIONS</t>
  </si>
  <si>
    <t>01-1228-5201</t>
  </si>
  <si>
    <t>POSTAL SERVICES</t>
  </si>
  <si>
    <t>01-1228-5203</t>
  </si>
  <si>
    <t>TELECOMMUNICATIONS</t>
  </si>
  <si>
    <t>01-1229-5308</t>
  </si>
  <si>
    <t>GEN LIABILITY INS</t>
  </si>
  <si>
    <t>01-1229-5309</t>
  </si>
  <si>
    <t>AUTO INS</t>
  </si>
  <si>
    <t>01-1229-5310</t>
  </si>
  <si>
    <t>PROPERTY INS</t>
  </si>
  <si>
    <t>01-2401-5606</t>
  </si>
  <si>
    <t>W&amp;S LOANS PAYABLE</t>
  </si>
  <si>
    <t>01-3101-1001</t>
  </si>
  <si>
    <t>POLICE - SALARIES</t>
  </si>
  <si>
    <t>01-3101-1002</t>
  </si>
  <si>
    <t>POLICE - OVERTIME</t>
  </si>
  <si>
    <t>01-3101-2001</t>
  </si>
  <si>
    <t>POLICE - SS/MEDICARE</t>
  </si>
  <si>
    <t>01-3101-2002</t>
  </si>
  <si>
    <t>POLICE - VSRS</t>
  </si>
  <si>
    <t>01-3101-2005</t>
  </si>
  <si>
    <t>POLICE -HOSPITAL INS</t>
  </si>
  <si>
    <t>01-3101-2006</t>
  </si>
  <si>
    <t>POLICE - LIFE INS</t>
  </si>
  <si>
    <t>01-3101-2011</t>
  </si>
  <si>
    <t>POLICE - WORKMAN</t>
  </si>
  <si>
    <t>01-3101-5203</t>
  </si>
  <si>
    <t>POLICE - TELECOMMUN</t>
  </si>
  <si>
    <t>01-3101-5308</t>
  </si>
  <si>
    <t>POLICE - LIABILITY INS</t>
  </si>
  <si>
    <t>01-3101-5401</t>
  </si>
  <si>
    <t>01-3101-5403</t>
  </si>
  <si>
    <t>POLICE - INFORMATION TECH</t>
  </si>
  <si>
    <t>01-3101-5407</t>
  </si>
  <si>
    <t>POLICE - REPAIRS &amp; MAINT</t>
  </si>
  <si>
    <t>01-3101-5408</t>
  </si>
  <si>
    <t>01-3101-5410</t>
  </si>
  <si>
    <t>POLICE - UNIFORMS</t>
  </si>
  <si>
    <t>01-3101-5411</t>
  </si>
  <si>
    <t>POLICE - BOOKS &amp; SUBSCR</t>
  </si>
  <si>
    <t>01-3101-5412</t>
  </si>
  <si>
    <t>POLICE - REPLACE CARS</t>
  </si>
  <si>
    <t>01-3101-5413</t>
  </si>
  <si>
    <t>POLICE - SEIZURE</t>
  </si>
  <si>
    <t>01-3101-5500</t>
  </si>
  <si>
    <t>POLICE - TRAVEL</t>
  </si>
  <si>
    <t>01-3101-5601</t>
  </si>
  <si>
    <t>LOCAL LAW ENFORCEMENT</t>
  </si>
  <si>
    <t>01-3101-5801</t>
  </si>
  <si>
    <t>POLICE - DUES &amp; MEMBER</t>
  </si>
  <si>
    <t>01-3101-5805</t>
  </si>
  <si>
    <t>POLICE - MISC</t>
  </si>
  <si>
    <t>01-3202-5604</t>
  </si>
  <si>
    <t>FIRE DEPT - OPERATING</t>
  </si>
  <si>
    <t>01-3202-7001</t>
  </si>
  <si>
    <t>FIRE DEPT - EQUIPMENT</t>
  </si>
  <si>
    <t>01-3203-5309</t>
  </si>
  <si>
    <t>RESCUE SQUAD INSURANCE</t>
  </si>
  <si>
    <t>01-3203-5604</t>
  </si>
  <si>
    <t>RESCUE SQUAD</t>
  </si>
  <si>
    <t>01-4101-1001</t>
  </si>
  <si>
    <t>PUBLIC WORKS - SALARY</t>
  </si>
  <si>
    <t>01-4101-1002</t>
  </si>
  <si>
    <t>PUBLIC WORKS - OVERTIME</t>
  </si>
  <si>
    <t>01-4101-2001</t>
  </si>
  <si>
    <t>PUBLIC WORKS - SS/MEDI</t>
  </si>
  <si>
    <t>01-4101-2002</t>
  </si>
  <si>
    <t>PUBLIC WORKS - VSRS</t>
  </si>
  <si>
    <t>01-4101-2005</t>
  </si>
  <si>
    <t>01-4101-2006</t>
  </si>
  <si>
    <t>PUBLIC WORKS - LIFE INS</t>
  </si>
  <si>
    <t>01-4101-2011</t>
  </si>
  <si>
    <t>PUBLIC WORKS - WORKMANS</t>
  </si>
  <si>
    <t>01-4101-5411</t>
  </si>
  <si>
    <t>PUBLIC WORKS - BOOKS</t>
  </si>
  <si>
    <t>01-4101-5500</t>
  </si>
  <si>
    <t>PUBLIC WORKS - TRAVEL</t>
  </si>
  <si>
    <t>01-4101-5801</t>
  </si>
  <si>
    <t>PUBLIC WORKS - DUES</t>
  </si>
  <si>
    <t>01-4102-1001</t>
  </si>
  <si>
    <t>STREETS - SALARIES</t>
  </si>
  <si>
    <t>01-4102-1002</t>
  </si>
  <si>
    <t>STREETS - OVERTIME</t>
  </si>
  <si>
    <t>01-4102-1003</t>
  </si>
  <si>
    <t>STREETS - SUMMER GROUNDS</t>
  </si>
  <si>
    <t>01-4102-2001</t>
  </si>
  <si>
    <t>STREETS - SS/MEDICARE</t>
  </si>
  <si>
    <t>01-4102-2002</t>
  </si>
  <si>
    <t>STREETS - VSRS</t>
  </si>
  <si>
    <t>01-4102-2005</t>
  </si>
  <si>
    <t>STREETS - HOSPITAL INS</t>
  </si>
  <si>
    <t>01-4102-2006</t>
  </si>
  <si>
    <t>STREETS - LIFE INS</t>
  </si>
  <si>
    <t>01-4102-2011</t>
  </si>
  <si>
    <t>STREETS - WORKMAN COMP</t>
  </si>
  <si>
    <t>01-4102-5407</t>
  </si>
  <si>
    <t>STREETS - REPAIRS</t>
  </si>
  <si>
    <t>01-4102-5408</t>
  </si>
  <si>
    <t>STREETS - VEHICLE SUPP</t>
  </si>
  <si>
    <t>01-4102-5801</t>
  </si>
  <si>
    <t>STREETS - SAFETY EQUIP</t>
  </si>
  <si>
    <t>01-4104-5100</t>
  </si>
  <si>
    <t>STREET LIGHTING</t>
  </si>
  <si>
    <t>01-4203-1001</t>
  </si>
  <si>
    <t>SANITATION - SALARIES</t>
  </si>
  <si>
    <t>01-4203-1002</t>
  </si>
  <si>
    <t>SANITATION - OVERTIME</t>
  </si>
  <si>
    <t>01-4203-2001</t>
  </si>
  <si>
    <t>SANITATION - SS/MEDICARE</t>
  </si>
  <si>
    <t>01-4203-2002</t>
  </si>
  <si>
    <t>SANITATION VSRS</t>
  </si>
  <si>
    <t>01-4203-2005</t>
  </si>
  <si>
    <t>SANITATION - HOSPITAL</t>
  </si>
  <si>
    <t>01-4203-2006</t>
  </si>
  <si>
    <t>SANITATION - LIFE INS</t>
  </si>
  <si>
    <t>01-4203-2011</t>
  </si>
  <si>
    <t>SANITATION - WORKMANS</t>
  </si>
  <si>
    <t>01-4203-5407</t>
  </si>
  <si>
    <t>SANITATION - REPAIRS</t>
  </si>
  <si>
    <t>01-4203-5408</t>
  </si>
  <si>
    <t>SANITATION - VEHICLE SUP</t>
  </si>
  <si>
    <t>01-4203-5412</t>
  </si>
  <si>
    <t>SANITATION - REPLACE V</t>
  </si>
  <si>
    <t>01-4203-5801</t>
  </si>
  <si>
    <t>SANITATION - SAFETY EQUIP</t>
  </si>
  <si>
    <t>01-4302-5101</t>
  </si>
  <si>
    <t>ELECTRICAL SERVICE</t>
  </si>
  <si>
    <t>01-4302-5102</t>
  </si>
  <si>
    <t>HEATING SERVICE</t>
  </si>
  <si>
    <t>01-4302-5103</t>
  </si>
  <si>
    <t>WATER &amp; SEWER</t>
  </si>
  <si>
    <t>01-4302-5405</t>
  </si>
  <si>
    <t>HOUSEKEEPING SUPPLIES</t>
  </si>
  <si>
    <t>01-4302-5407</t>
  </si>
  <si>
    <t>GENERAL PROP. - REPAIR</t>
  </si>
  <si>
    <t>01-4302-5408</t>
  </si>
  <si>
    <t>JENSEN BUILDING EXP</t>
  </si>
  <si>
    <t>01-4302-5409</t>
  </si>
  <si>
    <t>KERSEY BUILDING EXP</t>
  </si>
  <si>
    <t>01-4302-5804</t>
  </si>
  <si>
    <t>AIRPORT</t>
  </si>
  <si>
    <t>01-7104-5101</t>
  </si>
  <si>
    <t>RECREATION - ELECTRIC</t>
  </si>
  <si>
    <t>01-7104-5102</t>
  </si>
  <si>
    <t>RECREATION - HEATING</t>
  </si>
  <si>
    <t>01-7104-5103</t>
  </si>
  <si>
    <t>RECREATION - WATER &amp; SEWER</t>
  </si>
  <si>
    <t>01-7104-5405</t>
  </si>
  <si>
    <t>RECREATION - HOUSEKEEPING</t>
  </si>
  <si>
    <t>01-7104-5407</t>
  </si>
  <si>
    <t>RECREATION - REPAIRS</t>
  </si>
  <si>
    <t>01-7104-5408</t>
  </si>
  <si>
    <t>RECREATION - VEHICLE &amp; SUPPL</t>
  </si>
  <si>
    <t>01-7105-5101</t>
  </si>
  <si>
    <t>LIBRARY - ELECTRICAL</t>
  </si>
  <si>
    <t>01-7105-5102</t>
  </si>
  <si>
    <t>LIBRARY - HEATING</t>
  </si>
  <si>
    <t>01-7105-5103</t>
  </si>
  <si>
    <t>LIBRARY - WATER &amp; SEWER</t>
  </si>
  <si>
    <t>01-7105-5407</t>
  </si>
  <si>
    <t>LIBRARY - REPAIRS &amp; MAINT</t>
  </si>
  <si>
    <t>01-8102-7010</t>
  </si>
  <si>
    <t>CONTINGENCY FUND</t>
  </si>
  <si>
    <t>-</t>
  </si>
  <si>
    <t>01-8106-7009</t>
  </si>
  <si>
    <t>CAPITAL IMPROVEMENTS</t>
  </si>
  <si>
    <t>EXPEND FOR FUND</t>
  </si>
  <si>
    <t>02</t>
  </si>
  <si>
    <t>1100-0000</t>
  </si>
  <si>
    <t>WATER &amp; SEWER RENTS</t>
  </si>
  <si>
    <t>1200-0000</t>
  </si>
  <si>
    <t>WATER &amp; SEWER CONNECTIONS</t>
  </si>
  <si>
    <t>1300-0000</t>
  </si>
  <si>
    <t>CUT ON FEES</t>
  </si>
  <si>
    <t>1400-0000</t>
  </si>
  <si>
    <t>W &amp; S PENALTIES</t>
  </si>
  <si>
    <t>1500-0000</t>
  </si>
  <si>
    <t>W &amp; S INTEREST</t>
  </si>
  <si>
    <t>1600-0000</t>
  </si>
  <si>
    <t>CAMPBELL CO GRANT INFRASTRUCTURE</t>
  </si>
  <si>
    <t>1700-0000</t>
  </si>
  <si>
    <t>1800-0000</t>
  </si>
  <si>
    <t>DEPT OF EMERG SERVICES</t>
  </si>
  <si>
    <t>WATER AND SEWER FUND</t>
  </si>
  <si>
    <t>02-1101-1001</t>
  </si>
  <si>
    <t>ADMIN - SALARIES</t>
  </si>
  <si>
    <t>02-1101-1002</t>
  </si>
  <si>
    <t>ADMIN - OVERTIME</t>
  </si>
  <si>
    <t>02-1101-2001</t>
  </si>
  <si>
    <t>ADMIN - SS/MEDI</t>
  </si>
  <si>
    <t>02-1101-2002</t>
  </si>
  <si>
    <t>ADMIN - VSRS</t>
  </si>
  <si>
    <t>02-1101-2005</t>
  </si>
  <si>
    <t>ADMIN - HOSPITAL INS</t>
  </si>
  <si>
    <t>02-1101-2006</t>
  </si>
  <si>
    <t>ADMIN - LIFE INS</t>
  </si>
  <si>
    <t>02-1101-2011</t>
  </si>
  <si>
    <t>ADMIN - WORKERS COMP</t>
  </si>
  <si>
    <t>02-1101-5500</t>
  </si>
  <si>
    <t>ADMIN - TRAVEL</t>
  </si>
  <si>
    <t>02-1101-5801</t>
  </si>
  <si>
    <t>ADMIN - DUES</t>
  </si>
  <si>
    <t>02-1102-3002</t>
  </si>
  <si>
    <t>LEGAL SERVICES</t>
  </si>
  <si>
    <t>02-1103-3002</t>
  </si>
  <si>
    <t>02-1104-3002</t>
  </si>
  <si>
    <t>02-1105-5401</t>
  </si>
  <si>
    <t>W&amp;S - OFFICE SUPPLIES</t>
  </si>
  <si>
    <t>02-1105-5402</t>
  </si>
  <si>
    <t>W&amp;S - STATE FEES</t>
  </si>
  <si>
    <t>02-1105-5403</t>
  </si>
  <si>
    <t>W&amp;S - INFORMATION TECH</t>
  </si>
  <si>
    <t>02-1105-5408</t>
  </si>
  <si>
    <t>W&amp;S - VEHICLE SUPPLIES</t>
  </si>
  <si>
    <t>02-1105-5411</t>
  </si>
  <si>
    <t>BOOKS &amp; SUB</t>
  </si>
  <si>
    <t>02-1105-5413</t>
  </si>
  <si>
    <t>W&amp;S OTHER</t>
  </si>
  <si>
    <t>02-1106-5201</t>
  </si>
  <si>
    <t>W&amp;S POSTAL SERVICES</t>
  </si>
  <si>
    <t>02-1106-5203</t>
  </si>
  <si>
    <t>W&amp;S TELECOMMUNICATIONS</t>
  </si>
  <si>
    <t>02-2101-1001</t>
  </si>
  <si>
    <t>FILTER PLANT - SALARIES</t>
  </si>
  <si>
    <t>02-2101-1002</t>
  </si>
  <si>
    <t>FILTER PLANT - OVERTIME</t>
  </si>
  <si>
    <t>02-2101-2001</t>
  </si>
  <si>
    <t>FILTER PLANT - SS/MEDI</t>
  </si>
  <si>
    <t>FILTER PLANT - VSRS</t>
  </si>
  <si>
    <t>02-2101-2005</t>
  </si>
  <si>
    <t>FILTER PLANT - HOSPITAL</t>
  </si>
  <si>
    <t>02-2101-2006</t>
  </si>
  <si>
    <t>FILTER PLANT - LIFE INS</t>
  </si>
  <si>
    <t>02-2101-2011</t>
  </si>
  <si>
    <t>FILTER PLANT - WORKMAN COMP</t>
  </si>
  <si>
    <t>02-2101-5500</t>
  </si>
  <si>
    <t>FILTER PLANT - TRAVEL</t>
  </si>
  <si>
    <t>02-2102-3003</t>
  </si>
  <si>
    <t>FILTER PLANT - ANALY</t>
  </si>
  <si>
    <t>02-2102-3004</t>
  </si>
  <si>
    <t>FILTER PLANT TREATMENT</t>
  </si>
  <si>
    <t>02-2102-5101</t>
  </si>
  <si>
    <t>FILTER PLANT - ELECTRIC</t>
  </si>
  <si>
    <t>02-2102-5102</t>
  </si>
  <si>
    <t>FILTER PLANT - HEATING</t>
  </si>
  <si>
    <t>02-2102-5203</t>
  </si>
  <si>
    <t>FILTER PLANT - TELECOM</t>
  </si>
  <si>
    <t>02-2102-5401</t>
  </si>
  <si>
    <t>FILTER PLANT - OFFICE</t>
  </si>
  <si>
    <t>02-2102-5403</t>
  </si>
  <si>
    <t>FILTER PLANT - INFORMATION TECH</t>
  </si>
  <si>
    <t>02-2102-5407</t>
  </si>
  <si>
    <t>FILTER PLANT - REPAIR</t>
  </si>
  <si>
    <t>02-2102-5408</t>
  </si>
  <si>
    <t>FILTER PLANT - VEHICLE</t>
  </si>
  <si>
    <t>02-2102-5411</t>
  </si>
  <si>
    <t>FILTER PLANT - BOOKS</t>
  </si>
  <si>
    <t>02-2102-5801</t>
  </si>
  <si>
    <t>FILTER PLANT - SAFETY EQUIP</t>
  </si>
  <si>
    <t>02-2102-5805</t>
  </si>
  <si>
    <t>FILTER PLANT - MISC</t>
  </si>
  <si>
    <t>02-2103-3003</t>
  </si>
  <si>
    <t>SEWER PLANT - ANALYT</t>
  </si>
  <si>
    <t>02-2103-5100</t>
  </si>
  <si>
    <t>SEWER PLANT - FEMA/95F</t>
  </si>
  <si>
    <t>02-2103-5101</t>
  </si>
  <si>
    <t>SEWER PLANT - ELECTRIC</t>
  </si>
  <si>
    <t>02-2103-5102</t>
  </si>
  <si>
    <t>02-2103-5407</t>
  </si>
  <si>
    <t>SEWER PLANT - REPAIRS</t>
  </si>
  <si>
    <t>02-2103-5408</t>
  </si>
  <si>
    <t>SEWER PLANT - VEHICLE</t>
  </si>
  <si>
    <t>02-2103-5409</t>
  </si>
  <si>
    <t>SEWER PLANT - OUTFALL RE</t>
  </si>
  <si>
    <t>02-2103-5411</t>
  </si>
  <si>
    <t>SEWER PLANT - BOOKS</t>
  </si>
  <si>
    <t>02-2103-5805</t>
  </si>
  <si>
    <t>SEWER PLANT - MISC</t>
  </si>
  <si>
    <t>02-2301-1001</t>
  </si>
  <si>
    <t>W&amp;S SALARIES</t>
  </si>
  <si>
    <t>02-2301-1002</t>
  </si>
  <si>
    <t>W&amp;S OVERTIME</t>
  </si>
  <si>
    <t>02-2301-2001</t>
  </si>
  <si>
    <t>W&amp;S SS/MEDICARE</t>
  </si>
  <si>
    <t>02-2301-2002</t>
  </si>
  <si>
    <t>W&amp;S VSRS</t>
  </si>
  <si>
    <t>02-2301-2005</t>
  </si>
  <si>
    <t>W&amp;S HEALTH INS</t>
  </si>
  <si>
    <t>02-2301-2006</t>
  </si>
  <si>
    <t>W&amp;S LIFE INS</t>
  </si>
  <si>
    <t>02-2301-2011</t>
  </si>
  <si>
    <t>W&amp;S WORKMANS COMP</t>
  </si>
  <si>
    <t>02-2302-2001</t>
  </si>
  <si>
    <t>SEWER - ARCH/ENG FEES</t>
  </si>
  <si>
    <t>02-2302-3001</t>
  </si>
  <si>
    <t>SEWER - INSPECTION FEES</t>
  </si>
  <si>
    <t>02-2302-4001</t>
  </si>
  <si>
    <t>SEWER - CONNECTION FEES</t>
  </si>
  <si>
    <t>02-2302-5001</t>
  </si>
  <si>
    <t>SEWER - CONSTRUCTION FEES</t>
  </si>
  <si>
    <t>02-2302-5407</t>
  </si>
  <si>
    <t xml:space="preserve">W&amp;S - REPAIR </t>
  </si>
  <si>
    <t>02-2302-5408</t>
  </si>
  <si>
    <t>W&amp;S VEHICLE SUPPLIES</t>
  </si>
  <si>
    <t>02-2302-5801</t>
  </si>
  <si>
    <t>W&amp;S - SAFETY EQUIP</t>
  </si>
  <si>
    <t>02-2302-5805</t>
  </si>
  <si>
    <t>W&amp;S - MISC</t>
  </si>
  <si>
    <t>02-2302-5806</t>
  </si>
  <si>
    <t>W&amp;S - INFLOW &amp; INFILT</t>
  </si>
  <si>
    <t>02-2302-5807</t>
  </si>
  <si>
    <t>W&amp;S PUMP STATION</t>
  </si>
  <si>
    <t>02-2401-5605</t>
  </si>
  <si>
    <t>02-2401-5606</t>
  </si>
  <si>
    <t>02-2401-5607</t>
  </si>
  <si>
    <t>W&amp;S DEPRECIATION</t>
  </si>
  <si>
    <t>02-2401-5608</t>
  </si>
  <si>
    <t>W&amp;S GEN FUND LOAN</t>
  </si>
  <si>
    <t>02-2501-6001</t>
  </si>
  <si>
    <t>W&amp;S - CAPITAL IMPROVEMENTS</t>
  </si>
  <si>
    <t>WATER &amp; SEWER FUND</t>
  </si>
  <si>
    <t>Actual 03/04</t>
  </si>
  <si>
    <t>FRANCHISE TAX</t>
  </si>
  <si>
    <t>DECALS/MOTOR VEHICLE TAX</t>
  </si>
  <si>
    <t>BANK STOCK TAX</t>
  </si>
  <si>
    <t>TOBACCO GRANT</t>
  </si>
  <si>
    <t>MISC. POLICE GRANTS</t>
  </si>
  <si>
    <t>OTHER INCOME - CAMPBELL COUNTY</t>
  </si>
  <si>
    <t>POLICE - VEHICLE FUEL/OIL/ETC</t>
  </si>
  <si>
    <t>1401-0300</t>
  </si>
  <si>
    <t>OTHER FINES</t>
  </si>
  <si>
    <t>BUDGET 05/06</t>
  </si>
  <si>
    <t>2000-0000</t>
  </si>
  <si>
    <t>WATER &amp; SEWER BOND INTEREST</t>
  </si>
  <si>
    <t>W&amp;S OTHER INTEREST</t>
  </si>
  <si>
    <t>02-2401-7010</t>
  </si>
  <si>
    <t>POLICE - SUPPLIES</t>
  </si>
  <si>
    <t>01-1202-1002</t>
  </si>
  <si>
    <t>TREASURER - OVERTIME</t>
  </si>
  <si>
    <t>PUBLIC WORKS - HOSPITAL</t>
  </si>
  <si>
    <t>02-2103-3004</t>
  </si>
  <si>
    <t>02-2101-2002</t>
  </si>
  <si>
    <t>Proposed</t>
  </si>
  <si>
    <t>Revised</t>
  </si>
  <si>
    <t>##ACTUAL</t>
  </si>
  <si>
    <t>##ACTUAL TO DATE</t>
  </si>
  <si>
    <t>##01\02 BUDGET</t>
  </si>
  <si>
    <t>##Budget 02\03</t>
  </si>
  <si>
    <t>##Budget 03/04</t>
  </si>
  <si>
    <t>##Budget 04/05</t>
  </si>
  <si>
    <t>##ACTUAL 04/05</t>
  </si>
  <si>
    <t>##Variance</t>
  </si>
  <si>
    <t>##Projected over/under</t>
  </si>
  <si>
    <t>##BUDGET CHANGE</t>
  </si>
  <si>
    <t xml:space="preserve">##Budget </t>
  </si>
  <si>
    <t>##YTD ACTUAL 04/05</t>
  </si>
  <si>
    <t>##Projected variance</t>
  </si>
  <si>
    <t>Day in the Town</t>
  </si>
  <si>
    <t>Property taxes</t>
  </si>
  <si>
    <t>Other local taxes</t>
  </si>
  <si>
    <t>fines</t>
  </si>
  <si>
    <t>use of money &amp; rent</t>
  </si>
  <si>
    <t>services provided</t>
  </si>
  <si>
    <t>Misc.</t>
  </si>
  <si>
    <t xml:space="preserve">Intergovernmental </t>
  </si>
  <si>
    <t>Administration</t>
  </si>
  <si>
    <t>Public Safety</t>
  </si>
  <si>
    <t>Public Works</t>
  </si>
  <si>
    <t>Parks &amp; Recreation</t>
  </si>
  <si>
    <t>Contingency</t>
  </si>
  <si>
    <t>Connection Fees</t>
  </si>
  <si>
    <t>Penalties/Interest</t>
  </si>
  <si>
    <t>Campbell County</t>
  </si>
  <si>
    <t>Miscellaneous</t>
  </si>
  <si>
    <t>Personnel</t>
  </si>
  <si>
    <t>Maintenance</t>
  </si>
  <si>
    <t>Debt Service</t>
  </si>
  <si>
    <t>Bass Festival</t>
  </si>
  <si>
    <t>Local Government Council</t>
  </si>
  <si>
    <t>01-1220-0000</t>
  </si>
  <si>
    <t>TEMP EMPLOYEES</t>
  </si>
  <si>
    <t>WATER</t>
  </si>
  <si>
    <t>SEWER</t>
  </si>
  <si>
    <t>Water Charges</t>
  </si>
  <si>
    <t>Sewer Charges</t>
  </si>
  <si>
    <t>W &amp; S MISCELLANEOUS REVENUE</t>
  </si>
  <si>
    <t>REVENUE</t>
  </si>
  <si>
    <t>UTILITY FUND</t>
  </si>
  <si>
    <t>BUDGET</t>
  </si>
  <si>
    <t>TOTALS</t>
  </si>
  <si>
    <t>Water</t>
  </si>
  <si>
    <t>Total Water</t>
  </si>
  <si>
    <t>Sewer</t>
  </si>
  <si>
    <t>Total Sewer</t>
  </si>
  <si>
    <t>Total</t>
  </si>
  <si>
    <t>SEWER PLANT - TREATMENT</t>
  </si>
  <si>
    <t>SEWER PLANT - PUMP STATION ELEC</t>
  </si>
  <si>
    <t>Adminstration</t>
  </si>
  <si>
    <t>01-4102-1004</t>
  </si>
  <si>
    <t>01-4102-5409</t>
  </si>
  <si>
    <t>01-4203-5409</t>
  </si>
  <si>
    <t>01-7104-5409</t>
  </si>
  <si>
    <t>02-2102-5409</t>
  </si>
  <si>
    <t>FILTER PLANT - FUEL (NEW FOR 08/09)</t>
  </si>
  <si>
    <t>02-2103-5410</t>
  </si>
  <si>
    <t>SEWER PLANT - VEHICLE FUEL(NEW08/09)</t>
  </si>
  <si>
    <t>02-2302-5409</t>
  </si>
  <si>
    <t>W&amp;S VEHICLE FUEL (NEW FOR 08/09)</t>
  </si>
  <si>
    <t>02-0032-0000</t>
  </si>
  <si>
    <t>BONDS PAYABLE</t>
  </si>
  <si>
    <t>STREETS - TEMP</t>
  </si>
  <si>
    <t xml:space="preserve">STREETS - FUEL </t>
  </si>
  <si>
    <t>SANITATION - FUEL</t>
  </si>
  <si>
    <t xml:space="preserve">RECREATION - FUEL </t>
  </si>
  <si>
    <t>W&amp;S CONTINGENCY FUND</t>
  </si>
  <si>
    <t>REC/CASHIER - OVERTIME</t>
  </si>
  <si>
    <t>REC/CASHIER - SALARY</t>
  </si>
  <si>
    <t>REC/CASHIER - SS/MED</t>
  </si>
  <si>
    <t>REC/CASHIER - VSRS</t>
  </si>
  <si>
    <t>REC/CASHIER - HOSP</t>
  </si>
  <si>
    <t>REC/CASHIER - LIFE INS</t>
  </si>
  <si>
    <t>REC/CASHIER - WORKM</t>
  </si>
  <si>
    <t>REC/CASHIER - TRAVEL</t>
  </si>
  <si>
    <t>REC/CASHIER - DUES</t>
  </si>
  <si>
    <t>01-3101-5309</t>
  </si>
  <si>
    <t>POLICE-LINE OF DUTY ACT</t>
  </si>
  <si>
    <t>ADMIN. ASSISTANT SALARY</t>
  </si>
  <si>
    <t>ADMIN. ASSISTANT-SS/MED</t>
  </si>
  <si>
    <t>01-1201-5409</t>
  </si>
  <si>
    <t>TOWN MANAGER-VEHICLE FUEL</t>
  </si>
  <si>
    <t>01-8102-7006</t>
  </si>
  <si>
    <t>01-8102-7007</t>
  </si>
  <si>
    <t>HEALTH INSURANCE RESERVE FUND</t>
  </si>
  <si>
    <t>VEHICLE REPLACEMENT RESERVE</t>
  </si>
  <si>
    <t>W&amp;S VA LOCAL DISABILITY PROGRAM</t>
  </si>
  <si>
    <t>CURRENT PP TAXES,PUBLIC SERVICE</t>
  </si>
  <si>
    <t>CURRENT RE TAXES,PUBLIC SERVICE</t>
  </si>
  <si>
    <t>02-2030-1001</t>
  </si>
  <si>
    <t>02-2030-1002</t>
  </si>
  <si>
    <t>02-2030-2001</t>
  </si>
  <si>
    <t>02-2030-2002</t>
  </si>
  <si>
    <t>02-2030-2005</t>
  </si>
  <si>
    <t>02-2030-2006</t>
  </si>
  <si>
    <t>02-2030-2011</t>
  </si>
  <si>
    <t>02-2030-5500</t>
  </si>
  <si>
    <t>02-2030-5801</t>
  </si>
  <si>
    <t>PUBLIC WORKS SALARY</t>
  </si>
  <si>
    <t>PUBLIC WORKS OVERTIME</t>
  </si>
  <si>
    <t>PUBLIC WORKS MED/SS</t>
  </si>
  <si>
    <t>PUBLIC WORKS VSRS</t>
  </si>
  <si>
    <t>PUBLIC WORKS HOSPITAL INSURANCE</t>
  </si>
  <si>
    <t>PUBLIC WORKS LIFE INSURANCE</t>
  </si>
  <si>
    <t>PUBLIC WORKS WORKERS COMP</t>
  </si>
  <si>
    <t>PUBLIC WORKS TRAVEL</t>
  </si>
  <si>
    <t xml:space="preserve">PUBLIC WORKS DUES </t>
  </si>
  <si>
    <t>HEALTH INSURANCE CONTINGENCY FUND</t>
  </si>
  <si>
    <t xml:space="preserve">INMATE WORKER PROGRAM </t>
  </si>
  <si>
    <t>CVCC</t>
  </si>
  <si>
    <t>Hazardous Mitigation Plan</t>
  </si>
  <si>
    <t>Comprehensive Plan</t>
  </si>
  <si>
    <t>02-1120-0000</t>
  </si>
  <si>
    <t>TEMP EMPLOYEE</t>
  </si>
  <si>
    <t>02-2401-7011</t>
  </si>
  <si>
    <t>BUDGET 18/19</t>
  </si>
  <si>
    <t>BUDGET FY 2018 -2019</t>
  </si>
  <si>
    <t>BUDGET FY 18/19</t>
  </si>
  <si>
    <t>18/19 BUDGET</t>
  </si>
  <si>
    <t>BUDGET FY 2018-2019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</si>
</sst>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dddd\,\ mmmm\ dd\,\ yyyy"/>
    <numFmt numFmtId="166" formatCode="&quot;$&quot;#,##0.00"/>
    <numFmt numFmtId="167" formatCode="[$-409]h:mm:ss\ AM/PM"/>
  </numFmts>
  <fonts count="56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name val="Arial Narrow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i/>
      <sz val="12"/>
      <color indexed="57"/>
      <name val="Arial"/>
      <family val="2"/>
    </font>
    <font>
      <b/>
      <u val="single"/>
      <sz val="12"/>
      <color indexed="57"/>
      <name val="Arial"/>
      <family val="2"/>
    </font>
    <font>
      <i/>
      <sz val="12"/>
      <color indexed="57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Arial"/>
      <family val="2"/>
    </font>
    <font>
      <i/>
      <sz val="11"/>
      <name val="Arial"/>
      <family val="2"/>
    </font>
    <font>
      <i/>
      <sz val="12"/>
      <color indexed="4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5" fillId="0" borderId="10" xfId="44" applyFont="1" applyBorder="1" applyAlignment="1">
      <alignment/>
    </xf>
    <xf numFmtId="44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40" fontId="1" fillId="0" borderId="10" xfId="0" applyNumberFormat="1" applyFont="1" applyBorder="1" applyAlignment="1">
      <alignment/>
    </xf>
    <xf numFmtId="40" fontId="4" fillId="0" borderId="10" xfId="0" applyNumberFormat="1" applyFont="1" applyBorder="1" applyAlignment="1">
      <alignment horizontal="center"/>
    </xf>
    <xf numFmtId="40" fontId="1" fillId="0" borderId="10" xfId="44" applyNumberFormat="1" applyFont="1" applyBorder="1" applyAlignment="1">
      <alignment/>
    </xf>
    <xf numFmtId="40" fontId="5" fillId="0" borderId="10" xfId="0" applyNumberFormat="1" applyFont="1" applyBorder="1" applyAlignment="1">
      <alignment/>
    </xf>
    <xf numFmtId="40" fontId="1" fillId="0" borderId="0" xfId="0" applyNumberFormat="1" applyFont="1" applyAlignment="1">
      <alignment/>
    </xf>
    <xf numFmtId="40" fontId="1" fillId="0" borderId="0" xfId="44" applyNumberFormat="1" applyFont="1" applyAlignment="1">
      <alignment/>
    </xf>
    <xf numFmtId="40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 horizontal="center"/>
    </xf>
    <xf numFmtId="40" fontId="1" fillId="0" borderId="0" xfId="44" applyNumberFormat="1" applyFont="1" applyBorder="1" applyAlignment="1">
      <alignment/>
    </xf>
    <xf numFmtId="40" fontId="1" fillId="0" borderId="10" xfId="0" applyNumberFormat="1" applyFont="1" applyBorder="1" applyAlignment="1">
      <alignment horizontal="center"/>
    </xf>
    <xf numFmtId="40" fontId="4" fillId="0" borderId="10" xfId="0" applyNumberFormat="1" applyFont="1" applyBorder="1" applyAlignment="1">
      <alignment/>
    </xf>
    <xf numFmtId="40" fontId="0" fillId="0" borderId="0" xfId="0" applyNumberFormat="1" applyAlignment="1">
      <alignment/>
    </xf>
    <xf numFmtId="40" fontId="6" fillId="0" borderId="10" xfId="0" applyNumberFormat="1" applyFont="1" applyBorder="1" applyAlignment="1">
      <alignment horizontal="center"/>
    </xf>
    <xf numFmtId="40" fontId="1" fillId="0" borderId="11" xfId="0" applyNumberFormat="1" applyFont="1" applyBorder="1" applyAlignment="1">
      <alignment/>
    </xf>
    <xf numFmtId="40" fontId="7" fillId="0" borderId="10" xfId="44" applyNumberFormat="1" applyFont="1" applyBorder="1" applyAlignment="1">
      <alignment/>
    </xf>
    <xf numFmtId="40" fontId="5" fillId="0" borderId="10" xfId="44" applyNumberFormat="1" applyFont="1" applyBorder="1" applyAlignment="1">
      <alignment/>
    </xf>
    <xf numFmtId="40" fontId="1" fillId="0" borderId="10" xfId="0" applyNumberFormat="1" applyFont="1" applyBorder="1" applyAlignment="1">
      <alignment/>
    </xf>
    <xf numFmtId="40" fontId="1" fillId="0" borderId="12" xfId="0" applyNumberFormat="1" applyFont="1" applyBorder="1" applyAlignment="1">
      <alignment/>
    </xf>
    <xf numFmtId="40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4" fontId="11" fillId="0" borderId="10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4" fontId="10" fillId="0" borderId="10" xfId="44" applyFont="1" applyBorder="1" applyAlignment="1">
      <alignment/>
    </xf>
    <xf numFmtId="44" fontId="10" fillId="0" borderId="10" xfId="0" applyNumberFormat="1" applyFont="1" applyBorder="1" applyAlignment="1">
      <alignment/>
    </xf>
    <xf numFmtId="44" fontId="10" fillId="0" borderId="0" xfId="44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4" fontId="10" fillId="0" borderId="0" xfId="44" applyFont="1" applyBorder="1" applyAlignment="1">
      <alignment/>
    </xf>
    <xf numFmtId="44" fontId="10" fillId="0" borderId="0" xfId="44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4" fontId="12" fillId="0" borderId="10" xfId="44" applyFont="1" applyBorder="1" applyAlignment="1">
      <alignment/>
    </xf>
    <xf numFmtId="44" fontId="10" fillId="0" borderId="10" xfId="0" applyNumberFormat="1" applyFont="1" applyBorder="1" applyAlignment="1">
      <alignment horizontal="center"/>
    </xf>
    <xf numFmtId="6" fontId="10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12" fillId="0" borderId="10" xfId="0" applyNumberFormat="1" applyFont="1" applyBorder="1" applyAlignment="1">
      <alignment/>
    </xf>
    <xf numFmtId="40" fontId="10" fillId="0" borderId="10" xfId="0" applyNumberFormat="1" applyFont="1" applyBorder="1" applyAlignment="1">
      <alignment/>
    </xf>
    <xf numFmtId="40" fontId="11" fillId="0" borderId="10" xfId="0" applyNumberFormat="1" applyFont="1" applyBorder="1" applyAlignment="1">
      <alignment horizontal="center"/>
    </xf>
    <xf numFmtId="40" fontId="10" fillId="0" borderId="10" xfId="44" applyNumberFormat="1" applyFont="1" applyBorder="1" applyAlignment="1">
      <alignment/>
    </xf>
    <xf numFmtId="40" fontId="12" fillId="0" borderId="10" xfId="0" applyNumberFormat="1" applyFont="1" applyBorder="1" applyAlignment="1">
      <alignment/>
    </xf>
    <xf numFmtId="40" fontId="10" fillId="0" borderId="0" xfId="0" applyNumberFormat="1" applyFont="1" applyAlignment="1">
      <alignment/>
    </xf>
    <xf numFmtId="40" fontId="10" fillId="0" borderId="0" xfId="44" applyNumberFormat="1" applyFont="1" applyAlignment="1">
      <alignment/>
    </xf>
    <xf numFmtId="40" fontId="10" fillId="0" borderId="0" xfId="0" applyNumberFormat="1" applyFont="1" applyBorder="1" applyAlignment="1">
      <alignment/>
    </xf>
    <xf numFmtId="40" fontId="10" fillId="0" borderId="0" xfId="0" applyNumberFormat="1" applyFont="1" applyBorder="1" applyAlignment="1">
      <alignment horizontal="center"/>
    </xf>
    <xf numFmtId="40" fontId="10" fillId="0" borderId="0" xfId="44" applyNumberFormat="1" applyFont="1" applyBorder="1" applyAlignment="1">
      <alignment/>
    </xf>
    <xf numFmtId="40" fontId="10" fillId="0" borderId="10" xfId="0" applyNumberFormat="1" applyFont="1" applyBorder="1" applyAlignment="1">
      <alignment horizontal="center"/>
    </xf>
    <xf numFmtId="40" fontId="12" fillId="0" borderId="10" xfId="44" applyNumberFormat="1" applyFont="1" applyBorder="1" applyAlignment="1">
      <alignment/>
    </xf>
    <xf numFmtId="40" fontId="11" fillId="0" borderId="10" xfId="44" applyNumberFormat="1" applyFont="1" applyBorder="1" applyAlignment="1">
      <alignment horizontal="center"/>
    </xf>
    <xf numFmtId="40" fontId="10" fillId="0" borderId="0" xfId="44" applyNumberFormat="1" applyFont="1" applyBorder="1" applyAlignment="1">
      <alignment horizontal="center"/>
    </xf>
    <xf numFmtId="40" fontId="10" fillId="0" borderId="10" xfId="44" applyNumberFormat="1" applyFont="1" applyBorder="1" applyAlignment="1">
      <alignment horizontal="center"/>
    </xf>
    <xf numFmtId="8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40" fontId="11" fillId="0" borderId="10" xfId="0" applyNumberFormat="1" applyFont="1" applyBorder="1" applyAlignment="1">
      <alignment/>
    </xf>
    <xf numFmtId="40" fontId="10" fillId="0" borderId="11" xfId="0" applyNumberFormat="1" applyFont="1" applyBorder="1" applyAlignment="1">
      <alignment/>
    </xf>
    <xf numFmtId="40" fontId="14" fillId="0" borderId="10" xfId="44" applyNumberFormat="1" applyFont="1" applyBorder="1" applyAlignment="1">
      <alignment/>
    </xf>
    <xf numFmtId="40" fontId="10" fillId="0" borderId="10" xfId="0" applyNumberFormat="1" applyFont="1" applyBorder="1" applyAlignment="1">
      <alignment/>
    </xf>
    <xf numFmtId="40" fontId="10" fillId="0" borderId="12" xfId="0" applyNumberFormat="1" applyFont="1" applyBorder="1" applyAlignment="1">
      <alignment/>
    </xf>
    <xf numFmtId="40" fontId="13" fillId="0" borderId="10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44" fontId="10" fillId="0" borderId="13" xfId="44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4" fontId="10" fillId="0" borderId="15" xfId="0" applyNumberFormat="1" applyFont="1" applyBorder="1" applyAlignment="1">
      <alignment horizontal="center"/>
    </xf>
    <xf numFmtId="44" fontId="10" fillId="0" borderId="15" xfId="44" applyFont="1" applyBorder="1" applyAlignment="1">
      <alignment/>
    </xf>
    <xf numFmtId="44" fontId="10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0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0" fontId="1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40" fontId="1" fillId="0" borderId="10" xfId="44" applyNumberFormat="1" applyFont="1" applyFill="1" applyBorder="1" applyAlignment="1">
      <alignment horizontal="right"/>
    </xf>
    <xf numFmtId="40" fontId="1" fillId="33" borderId="10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40" fontId="35" fillId="0" borderId="10" xfId="0" applyNumberFormat="1" applyFont="1" applyFill="1" applyBorder="1" applyAlignment="1">
      <alignment/>
    </xf>
    <xf numFmtId="40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40" fontId="37" fillId="0" borderId="10" xfId="0" applyNumberFormat="1" applyFont="1" applyFill="1" applyBorder="1" applyAlignment="1">
      <alignment/>
    </xf>
    <xf numFmtId="40" fontId="6" fillId="0" borderId="10" xfId="0" applyNumberFormat="1" applyFont="1" applyBorder="1" applyAlignment="1">
      <alignment/>
    </xf>
    <xf numFmtId="40" fontId="6" fillId="0" borderId="16" xfId="0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44" fontId="38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6"/>
  <sheetViews>
    <sheetView zoomScale="110" zoomScaleNormal="110" zoomScalePageLayoutView="0" workbookViewId="0" topLeftCell="A23">
      <selection activeCell="R59" sqref="R59"/>
    </sheetView>
  </sheetViews>
  <sheetFormatPr defaultColWidth="9.140625" defaultRowHeight="12.75"/>
  <cols>
    <col min="1" max="1" width="23.140625" style="10" bestFit="1" customWidth="1"/>
    <col min="2" max="2" width="49.140625" style="10" bestFit="1" customWidth="1"/>
    <col min="3" max="4" width="16.140625" style="59" hidden="1" customWidth="1"/>
    <col min="5" max="5" width="20.7109375" style="59" hidden="1" customWidth="1"/>
    <col min="6" max="6" width="23.421875" style="58" hidden="1" customWidth="1"/>
    <col min="7" max="7" width="19.421875" style="59" hidden="1" customWidth="1"/>
    <col min="8" max="8" width="17.7109375" style="10" hidden="1" customWidth="1"/>
    <col min="9" max="9" width="17.7109375" style="59" hidden="1" customWidth="1"/>
    <col min="10" max="10" width="17.7109375" style="36" hidden="1" customWidth="1"/>
    <col min="11" max="12" width="17.7109375" style="76" hidden="1" customWidth="1"/>
    <col min="13" max="13" width="17.7109375" style="77" hidden="1" customWidth="1"/>
    <col min="14" max="14" width="17.7109375" style="36" hidden="1" customWidth="1"/>
    <col min="15" max="15" width="25.00390625" style="76" hidden="1" customWidth="1"/>
    <col min="16" max="16" width="17.7109375" style="36" hidden="1" customWidth="1"/>
    <col min="17" max="17" width="19.8515625" style="59" hidden="1" customWidth="1"/>
    <col min="18" max="18" width="17.7109375" style="36" customWidth="1"/>
    <col min="19" max="19" width="14.8515625" style="0" bestFit="1" customWidth="1"/>
  </cols>
  <sheetData>
    <row r="1" spans="1:18" ht="20.25">
      <c r="A1" s="2" t="s">
        <v>1</v>
      </c>
      <c r="B1" s="3"/>
      <c r="C1" s="52"/>
      <c r="D1" s="52"/>
      <c r="E1" s="52"/>
      <c r="F1" s="56"/>
      <c r="G1" s="52"/>
      <c r="H1" s="1"/>
      <c r="I1" s="52"/>
      <c r="J1" s="32"/>
      <c r="K1" s="72"/>
      <c r="L1" s="72"/>
      <c r="M1" s="74"/>
      <c r="N1" s="32"/>
      <c r="O1" s="72"/>
      <c r="P1" s="32"/>
      <c r="Q1" s="52"/>
      <c r="R1" s="32"/>
    </row>
    <row r="2" spans="1:18" ht="15">
      <c r="A2" s="1"/>
      <c r="B2" s="1"/>
      <c r="C2" s="52"/>
      <c r="D2" s="52"/>
      <c r="E2" s="52"/>
      <c r="F2" s="56"/>
      <c r="G2" s="52"/>
      <c r="H2" s="1"/>
      <c r="I2" s="52"/>
      <c r="J2" s="32"/>
      <c r="K2" s="72"/>
      <c r="L2" s="72"/>
      <c r="M2" s="74"/>
      <c r="N2" s="32"/>
      <c r="O2" s="72"/>
      <c r="P2" s="32"/>
      <c r="Q2" s="52"/>
      <c r="R2" s="32"/>
    </row>
    <row r="3" spans="1:18" ht="15.75">
      <c r="A3" s="5" t="s">
        <v>2</v>
      </c>
      <c r="B3" s="6" t="s">
        <v>3</v>
      </c>
      <c r="C3" s="53" t="s">
        <v>540</v>
      </c>
      <c r="D3" s="53" t="s">
        <v>540</v>
      </c>
      <c r="E3" s="53" t="s">
        <v>541</v>
      </c>
      <c r="F3" s="66"/>
      <c r="G3" s="54"/>
      <c r="H3" s="7"/>
      <c r="I3" s="54"/>
      <c r="J3" s="33"/>
      <c r="K3" s="73"/>
      <c r="L3" s="73"/>
      <c r="M3" s="83"/>
      <c r="N3" s="33" t="s">
        <v>539</v>
      </c>
      <c r="O3" s="73"/>
      <c r="P3" s="33" t="s">
        <v>538</v>
      </c>
      <c r="Q3" s="66"/>
      <c r="R3" s="33"/>
    </row>
    <row r="4" spans="1:18" ht="15.75">
      <c r="A4" s="5" t="s">
        <v>4</v>
      </c>
      <c r="B4" s="7" t="s">
        <v>5</v>
      </c>
      <c r="C4" s="54" t="s">
        <v>6</v>
      </c>
      <c r="D4" s="55" t="s">
        <v>7</v>
      </c>
      <c r="E4" s="55" t="s">
        <v>8</v>
      </c>
      <c r="F4" s="54" t="s">
        <v>542</v>
      </c>
      <c r="G4" s="54" t="s">
        <v>543</v>
      </c>
      <c r="H4" s="7" t="s">
        <v>9</v>
      </c>
      <c r="I4" s="54" t="s">
        <v>544</v>
      </c>
      <c r="J4" s="33" t="s">
        <v>517</v>
      </c>
      <c r="K4" s="73" t="s">
        <v>545</v>
      </c>
      <c r="L4" s="73" t="s">
        <v>546</v>
      </c>
      <c r="M4" s="83" t="s">
        <v>547</v>
      </c>
      <c r="N4" s="6" t="s">
        <v>10</v>
      </c>
      <c r="O4" s="73" t="s">
        <v>548</v>
      </c>
      <c r="P4" s="33" t="s">
        <v>527</v>
      </c>
      <c r="Q4" s="54" t="s">
        <v>549</v>
      </c>
      <c r="R4" s="33" t="s">
        <v>659</v>
      </c>
    </row>
    <row r="5" spans="1:18" ht="15">
      <c r="A5" s="1" t="s">
        <v>11</v>
      </c>
      <c r="B5" s="1" t="s">
        <v>12</v>
      </c>
      <c r="C5" s="56">
        <v>83331</v>
      </c>
      <c r="D5" s="56" t="s">
        <v>13</v>
      </c>
      <c r="E5" s="56">
        <v>78633.28</v>
      </c>
      <c r="F5" s="56">
        <v>78200</v>
      </c>
      <c r="G5" s="56">
        <v>78200</v>
      </c>
      <c r="H5" s="4">
        <v>78633.28</v>
      </c>
      <c r="I5" s="56">
        <v>85000</v>
      </c>
      <c r="J5" s="34">
        <v>86232.08</v>
      </c>
      <c r="K5" s="74">
        <v>85000</v>
      </c>
      <c r="L5" s="74">
        <v>76240.24</v>
      </c>
      <c r="M5" s="74">
        <f>SUM(L5-K5)</f>
        <v>-8759.759999999995</v>
      </c>
      <c r="N5" s="34">
        <v>76240.24</v>
      </c>
      <c r="O5" s="74">
        <f>SUM(N5-K5)</f>
        <v>-8759.759999999995</v>
      </c>
      <c r="P5" s="34">
        <v>78000</v>
      </c>
      <c r="Q5" s="56">
        <f aca="true" t="shared" si="0" ref="Q5:Q55">SUM(P5-I5)</f>
        <v>-7000</v>
      </c>
      <c r="R5" s="34">
        <v>88000</v>
      </c>
    </row>
    <row r="6" spans="1:18" ht="15">
      <c r="A6" s="1" t="s">
        <v>14</v>
      </c>
      <c r="B6" s="1" t="s">
        <v>632</v>
      </c>
      <c r="C6" s="56"/>
      <c r="D6" s="56"/>
      <c r="E6" s="56"/>
      <c r="F6" s="56">
        <v>9400</v>
      </c>
      <c r="G6" s="56">
        <v>9400</v>
      </c>
      <c r="H6" s="4">
        <v>10016.34</v>
      </c>
      <c r="I6" s="56">
        <v>9400</v>
      </c>
      <c r="J6" s="34">
        <v>11177.63</v>
      </c>
      <c r="K6" s="74">
        <v>10000</v>
      </c>
      <c r="L6" s="74">
        <v>10451.46</v>
      </c>
      <c r="M6" s="74">
        <f aca="true" t="shared" si="1" ref="M6:M55">SUM(L6-K6)</f>
        <v>451.4599999999991</v>
      </c>
      <c r="N6" s="34">
        <v>10451.46</v>
      </c>
      <c r="O6" s="74">
        <f aca="true" t="shared" si="2" ref="O6:O55">SUM(N6-K6)</f>
        <v>451.4599999999991</v>
      </c>
      <c r="P6" s="34">
        <v>10500</v>
      </c>
      <c r="Q6" s="56">
        <f t="shared" si="0"/>
        <v>1100</v>
      </c>
      <c r="R6" s="34">
        <v>13814</v>
      </c>
    </row>
    <row r="7" spans="1:18" ht="15">
      <c r="A7" s="1" t="s">
        <v>15</v>
      </c>
      <c r="B7" s="1" t="s">
        <v>631</v>
      </c>
      <c r="C7" s="56">
        <v>0</v>
      </c>
      <c r="D7" s="56"/>
      <c r="E7" s="56"/>
      <c r="F7" s="56">
        <v>150</v>
      </c>
      <c r="G7" s="56">
        <v>150</v>
      </c>
      <c r="H7" s="4">
        <v>0</v>
      </c>
      <c r="I7" s="56">
        <v>150</v>
      </c>
      <c r="J7" s="34">
        <v>0</v>
      </c>
      <c r="K7" s="74">
        <v>0</v>
      </c>
      <c r="L7" s="74">
        <v>0</v>
      </c>
      <c r="M7" s="74">
        <f t="shared" si="1"/>
        <v>0</v>
      </c>
      <c r="N7" s="34">
        <v>0</v>
      </c>
      <c r="O7" s="74">
        <f t="shared" si="2"/>
        <v>0</v>
      </c>
      <c r="P7" s="34">
        <v>0</v>
      </c>
      <c r="Q7" s="56">
        <f t="shared" si="0"/>
        <v>-150</v>
      </c>
      <c r="R7" s="34">
        <v>438.48</v>
      </c>
    </row>
    <row r="8" spans="1:18" ht="15">
      <c r="A8" s="1" t="s">
        <v>16</v>
      </c>
      <c r="B8" s="1" t="s">
        <v>17</v>
      </c>
      <c r="C8" s="56">
        <v>59683</v>
      </c>
      <c r="D8" s="56">
        <v>67741</v>
      </c>
      <c r="E8" s="56">
        <v>137469.54</v>
      </c>
      <c r="F8" s="56">
        <v>70000</v>
      </c>
      <c r="G8" s="56">
        <v>70000</v>
      </c>
      <c r="H8" s="4">
        <v>89949.87</v>
      </c>
      <c r="I8" s="56">
        <v>70000</v>
      </c>
      <c r="J8" s="34">
        <v>71199.02</v>
      </c>
      <c r="K8" s="74">
        <v>79000</v>
      </c>
      <c r="L8" s="74">
        <v>82838.89</v>
      </c>
      <c r="M8" s="74">
        <f t="shared" si="1"/>
        <v>3838.8899999999994</v>
      </c>
      <c r="N8" s="34">
        <v>82838.89</v>
      </c>
      <c r="O8" s="74">
        <f t="shared" si="2"/>
        <v>3838.8899999999994</v>
      </c>
      <c r="P8" s="34">
        <v>79000</v>
      </c>
      <c r="Q8" s="56">
        <f t="shared" si="0"/>
        <v>9000</v>
      </c>
      <c r="R8" s="34">
        <v>85000</v>
      </c>
    </row>
    <row r="9" spans="1:18" ht="15">
      <c r="A9" s="1" t="s">
        <v>18</v>
      </c>
      <c r="B9" s="1" t="s">
        <v>19</v>
      </c>
      <c r="C9" s="56"/>
      <c r="D9" s="56"/>
      <c r="E9" s="56">
        <v>594.66</v>
      </c>
      <c r="F9" s="56">
        <v>440</v>
      </c>
      <c r="G9" s="56">
        <v>440</v>
      </c>
      <c r="H9" s="4">
        <v>594.66</v>
      </c>
      <c r="I9" s="56">
        <v>440</v>
      </c>
      <c r="J9" s="34">
        <v>546.01</v>
      </c>
      <c r="K9" s="74">
        <v>500</v>
      </c>
      <c r="L9" s="74">
        <v>551.29</v>
      </c>
      <c r="M9" s="74">
        <f t="shared" si="1"/>
        <v>51.289999999999964</v>
      </c>
      <c r="N9" s="34">
        <v>551.29</v>
      </c>
      <c r="O9" s="74">
        <f t="shared" si="2"/>
        <v>51.289999999999964</v>
      </c>
      <c r="P9" s="34">
        <v>550</v>
      </c>
      <c r="Q9" s="56">
        <f t="shared" si="0"/>
        <v>110</v>
      </c>
      <c r="R9" s="34">
        <v>0</v>
      </c>
    </row>
    <row r="10" spans="1:18" ht="15">
      <c r="A10" s="1" t="s">
        <v>20</v>
      </c>
      <c r="B10" s="1" t="s">
        <v>21</v>
      </c>
      <c r="C10" s="56">
        <v>52882</v>
      </c>
      <c r="D10" s="56">
        <v>53763</v>
      </c>
      <c r="E10" s="56">
        <v>66487.06</v>
      </c>
      <c r="F10" s="56">
        <v>56000</v>
      </c>
      <c r="G10" s="56">
        <v>57000</v>
      </c>
      <c r="H10" s="4">
        <v>66487.06</v>
      </c>
      <c r="I10" s="56">
        <v>60000</v>
      </c>
      <c r="J10" s="34">
        <v>76622.89</v>
      </c>
      <c r="K10" s="74">
        <v>70000</v>
      </c>
      <c r="L10" s="74">
        <v>76855.87</v>
      </c>
      <c r="M10" s="74">
        <f t="shared" si="1"/>
        <v>6855.869999999995</v>
      </c>
      <c r="N10" s="34">
        <v>76855.87</v>
      </c>
      <c r="O10" s="74">
        <f t="shared" si="2"/>
        <v>6855.869999999995</v>
      </c>
      <c r="P10" s="34">
        <v>75000</v>
      </c>
      <c r="Q10" s="56">
        <f t="shared" si="0"/>
        <v>15000</v>
      </c>
      <c r="R10" s="34">
        <v>6275.15</v>
      </c>
    </row>
    <row r="11" spans="1:18" ht="15">
      <c r="A11" s="1" t="s">
        <v>22</v>
      </c>
      <c r="B11" s="1" t="s">
        <v>23</v>
      </c>
      <c r="C11" s="56">
        <v>1546</v>
      </c>
      <c r="D11" s="56">
        <v>1425</v>
      </c>
      <c r="E11" s="56">
        <v>2380.99</v>
      </c>
      <c r="F11" s="56">
        <v>500</v>
      </c>
      <c r="G11" s="56">
        <v>500</v>
      </c>
      <c r="H11" s="4">
        <v>2386.58</v>
      </c>
      <c r="I11" s="56">
        <v>500</v>
      </c>
      <c r="J11" s="34">
        <v>478.12</v>
      </c>
      <c r="K11" s="74">
        <v>500</v>
      </c>
      <c r="L11" s="74">
        <v>-4.69</v>
      </c>
      <c r="M11" s="74">
        <f t="shared" si="1"/>
        <v>-504.69</v>
      </c>
      <c r="N11" s="34">
        <v>0</v>
      </c>
      <c r="O11" s="74">
        <f t="shared" si="2"/>
        <v>-500</v>
      </c>
      <c r="P11" s="34">
        <v>500</v>
      </c>
      <c r="Q11" s="56">
        <f t="shared" si="0"/>
        <v>0</v>
      </c>
      <c r="R11" s="34">
        <v>3000</v>
      </c>
    </row>
    <row r="12" spans="1:20" ht="15">
      <c r="A12" s="1" t="s">
        <v>24</v>
      </c>
      <c r="B12" s="1" t="s">
        <v>25</v>
      </c>
      <c r="C12" s="56"/>
      <c r="D12" s="56"/>
      <c r="E12" s="56"/>
      <c r="F12" s="56">
        <v>0</v>
      </c>
      <c r="G12" s="56">
        <v>0</v>
      </c>
      <c r="H12" s="4">
        <v>0</v>
      </c>
      <c r="I12" s="56"/>
      <c r="J12" s="34">
        <v>0</v>
      </c>
      <c r="K12" s="74">
        <v>0</v>
      </c>
      <c r="L12" s="74"/>
      <c r="M12" s="74">
        <f t="shared" si="1"/>
        <v>0</v>
      </c>
      <c r="N12" s="34">
        <v>0</v>
      </c>
      <c r="O12" s="74">
        <f t="shared" si="2"/>
        <v>0</v>
      </c>
      <c r="P12" s="34">
        <v>0</v>
      </c>
      <c r="Q12" s="56">
        <f t="shared" si="0"/>
        <v>0</v>
      </c>
      <c r="R12" s="34">
        <v>0</v>
      </c>
      <c r="S12" s="43">
        <f>SUM(R5:R12)</f>
        <v>196527.62999999998</v>
      </c>
      <c r="T12" t="s">
        <v>554</v>
      </c>
    </row>
    <row r="13" spans="1:18" ht="15">
      <c r="A13" s="1" t="s">
        <v>26</v>
      </c>
      <c r="B13" s="1" t="s">
        <v>27</v>
      </c>
      <c r="C13" s="56">
        <v>0</v>
      </c>
      <c r="D13" s="56"/>
      <c r="E13" s="56">
        <v>16.27</v>
      </c>
      <c r="F13" s="56">
        <v>50</v>
      </c>
      <c r="G13" s="56">
        <v>50</v>
      </c>
      <c r="H13" s="4">
        <v>47.38</v>
      </c>
      <c r="I13" s="56">
        <v>50</v>
      </c>
      <c r="J13" s="34">
        <v>0</v>
      </c>
      <c r="K13" s="74">
        <v>50</v>
      </c>
      <c r="L13" s="74">
        <v>0</v>
      </c>
      <c r="M13" s="74">
        <f t="shared" si="1"/>
        <v>-50</v>
      </c>
      <c r="N13" s="34">
        <v>0</v>
      </c>
      <c r="O13" s="74">
        <f t="shared" si="2"/>
        <v>-50</v>
      </c>
      <c r="P13" s="34">
        <v>50</v>
      </c>
      <c r="Q13" s="56">
        <f t="shared" si="0"/>
        <v>0</v>
      </c>
      <c r="R13" s="34">
        <v>200</v>
      </c>
    </row>
    <row r="14" spans="1:18" ht="15">
      <c r="A14" s="1" t="s">
        <v>28</v>
      </c>
      <c r="B14" s="1" t="s">
        <v>29</v>
      </c>
      <c r="C14" s="56">
        <v>38701</v>
      </c>
      <c r="D14" s="56">
        <v>38984</v>
      </c>
      <c r="E14" s="56">
        <v>38026.82</v>
      </c>
      <c r="F14" s="56">
        <v>40000</v>
      </c>
      <c r="G14" s="56">
        <v>40000</v>
      </c>
      <c r="H14" s="4">
        <v>41558.85</v>
      </c>
      <c r="I14" s="56">
        <v>40000</v>
      </c>
      <c r="J14" s="34">
        <v>41029.26</v>
      </c>
      <c r="K14" s="74">
        <v>40000</v>
      </c>
      <c r="L14" s="74">
        <v>25519.16</v>
      </c>
      <c r="M14" s="74">
        <f t="shared" si="1"/>
        <v>-14480.84</v>
      </c>
      <c r="N14" s="34">
        <v>40000</v>
      </c>
      <c r="O14" s="74">
        <f t="shared" si="2"/>
        <v>0</v>
      </c>
      <c r="P14" s="34">
        <v>40000</v>
      </c>
      <c r="Q14" s="56">
        <f t="shared" si="0"/>
        <v>0</v>
      </c>
      <c r="R14" s="34">
        <v>55000</v>
      </c>
    </row>
    <row r="15" spans="1:18" ht="15">
      <c r="A15" s="1" t="s">
        <v>30</v>
      </c>
      <c r="B15" s="1" t="s">
        <v>31</v>
      </c>
      <c r="C15" s="56"/>
      <c r="D15" s="56"/>
      <c r="E15" s="56"/>
      <c r="F15" s="56"/>
      <c r="G15" s="56"/>
      <c r="H15" s="4">
        <v>0</v>
      </c>
      <c r="I15" s="56">
        <v>0</v>
      </c>
      <c r="J15" s="34">
        <v>0</v>
      </c>
      <c r="K15" s="74">
        <v>80689</v>
      </c>
      <c r="L15" s="74">
        <v>38997.36</v>
      </c>
      <c r="M15" s="74">
        <f t="shared" si="1"/>
        <v>-41691.64</v>
      </c>
      <c r="N15" s="34">
        <v>58000</v>
      </c>
      <c r="O15" s="74">
        <f t="shared" si="2"/>
        <v>-22689</v>
      </c>
      <c r="P15" s="34">
        <v>80000</v>
      </c>
      <c r="Q15" s="56">
        <f t="shared" si="0"/>
        <v>80000</v>
      </c>
      <c r="R15" s="34">
        <v>135000</v>
      </c>
    </row>
    <row r="16" spans="1:18" ht="15">
      <c r="A16" s="1" t="s">
        <v>32</v>
      </c>
      <c r="B16" s="1" t="s">
        <v>33</v>
      </c>
      <c r="C16" s="56">
        <v>39097</v>
      </c>
      <c r="D16" s="56">
        <v>42301</v>
      </c>
      <c r="E16" s="56">
        <v>46523.55</v>
      </c>
      <c r="F16" s="56">
        <v>32000</v>
      </c>
      <c r="G16" s="56">
        <v>32000</v>
      </c>
      <c r="H16" s="4">
        <v>47928.44</v>
      </c>
      <c r="I16" s="56">
        <v>32000</v>
      </c>
      <c r="J16" s="34">
        <v>48205.75</v>
      </c>
      <c r="K16" s="74">
        <v>32000</v>
      </c>
      <c r="L16" s="74">
        <v>29754.72</v>
      </c>
      <c r="M16" s="74">
        <f t="shared" si="1"/>
        <v>-2245.279999999999</v>
      </c>
      <c r="N16" s="34">
        <v>45000</v>
      </c>
      <c r="O16" s="74">
        <f t="shared" si="2"/>
        <v>13000</v>
      </c>
      <c r="P16" s="34">
        <v>48000</v>
      </c>
      <c r="Q16" s="56">
        <f t="shared" si="0"/>
        <v>16000</v>
      </c>
      <c r="R16" s="34">
        <v>45000</v>
      </c>
    </row>
    <row r="17" spans="1:18" ht="15">
      <c r="A17" s="1" t="s">
        <v>34</v>
      </c>
      <c r="B17" s="1" t="s">
        <v>35</v>
      </c>
      <c r="C17" s="56"/>
      <c r="D17" s="56"/>
      <c r="E17" s="56">
        <v>292.14</v>
      </c>
      <c r="F17" s="56">
        <v>100</v>
      </c>
      <c r="G17" s="56">
        <v>300</v>
      </c>
      <c r="H17" s="4">
        <v>292.14</v>
      </c>
      <c r="I17" s="56">
        <v>300</v>
      </c>
      <c r="J17" s="34">
        <v>392.42</v>
      </c>
      <c r="K17" s="74">
        <v>300</v>
      </c>
      <c r="L17" s="74">
        <v>442.52</v>
      </c>
      <c r="M17" s="74">
        <f t="shared" si="1"/>
        <v>142.51999999999998</v>
      </c>
      <c r="N17" s="34">
        <v>442.52</v>
      </c>
      <c r="O17" s="74">
        <f t="shared" si="2"/>
        <v>142.51999999999998</v>
      </c>
      <c r="P17" s="34">
        <v>400</v>
      </c>
      <c r="Q17" s="56">
        <f t="shared" si="0"/>
        <v>100</v>
      </c>
      <c r="R17" s="34">
        <v>507</v>
      </c>
    </row>
    <row r="18" spans="1:18" ht="15">
      <c r="A18" s="1" t="s">
        <v>36</v>
      </c>
      <c r="B18" s="1" t="s">
        <v>37</v>
      </c>
      <c r="C18" s="56">
        <v>79212</v>
      </c>
      <c r="D18" s="56">
        <v>59863</v>
      </c>
      <c r="E18" s="56">
        <v>42139.83</v>
      </c>
      <c r="F18" s="56">
        <v>40000</v>
      </c>
      <c r="G18" s="56">
        <v>40000</v>
      </c>
      <c r="H18" s="4">
        <v>42155.04</v>
      </c>
      <c r="I18" s="56">
        <v>40000</v>
      </c>
      <c r="J18" s="34">
        <v>49496.21</v>
      </c>
      <c r="K18" s="74">
        <v>40000</v>
      </c>
      <c r="L18" s="74">
        <v>42742.84</v>
      </c>
      <c r="M18" s="74">
        <f t="shared" si="1"/>
        <v>2742.8399999999965</v>
      </c>
      <c r="N18" s="34">
        <v>45000</v>
      </c>
      <c r="O18" s="74">
        <f t="shared" si="2"/>
        <v>5000</v>
      </c>
      <c r="P18" s="34">
        <v>45000</v>
      </c>
      <c r="Q18" s="56">
        <f t="shared" si="0"/>
        <v>5000</v>
      </c>
      <c r="R18" s="34">
        <v>38000</v>
      </c>
    </row>
    <row r="19" spans="1:18" ht="15">
      <c r="A19" s="1" t="s">
        <v>38</v>
      </c>
      <c r="B19" s="1" t="s">
        <v>39</v>
      </c>
      <c r="C19" s="56"/>
      <c r="D19" s="56"/>
      <c r="E19" s="56"/>
      <c r="F19" s="56">
        <v>0</v>
      </c>
      <c r="G19" s="56">
        <v>0</v>
      </c>
      <c r="H19" s="4">
        <v>0</v>
      </c>
      <c r="I19" s="56"/>
      <c r="J19" s="34">
        <v>1987.52</v>
      </c>
      <c r="K19" s="74">
        <v>0</v>
      </c>
      <c r="L19" s="74">
        <v>0</v>
      </c>
      <c r="M19" s="74">
        <f t="shared" si="1"/>
        <v>0</v>
      </c>
      <c r="N19" s="34">
        <v>0</v>
      </c>
      <c r="O19" s="74">
        <f t="shared" si="2"/>
        <v>0</v>
      </c>
      <c r="P19" s="34">
        <v>0</v>
      </c>
      <c r="Q19" s="56">
        <f t="shared" si="0"/>
        <v>0</v>
      </c>
      <c r="R19" s="34"/>
    </row>
    <row r="20" spans="1:18" ht="15">
      <c r="A20" s="1" t="s">
        <v>40</v>
      </c>
      <c r="B20" s="1" t="s">
        <v>41</v>
      </c>
      <c r="C20" s="56"/>
      <c r="D20" s="56"/>
      <c r="E20" s="56">
        <v>6975.88</v>
      </c>
      <c r="F20" s="56">
        <v>7500</v>
      </c>
      <c r="G20" s="56">
        <v>5500</v>
      </c>
      <c r="H20" s="4">
        <v>7227.02</v>
      </c>
      <c r="I20" s="56">
        <v>5500</v>
      </c>
      <c r="J20" s="34">
        <v>5082.07</v>
      </c>
      <c r="K20" s="74">
        <v>7000</v>
      </c>
      <c r="L20" s="74">
        <v>3193.81</v>
      </c>
      <c r="M20" s="74">
        <f t="shared" si="1"/>
        <v>-3806.19</v>
      </c>
      <c r="N20" s="34">
        <v>5000</v>
      </c>
      <c r="O20" s="74">
        <f t="shared" si="2"/>
        <v>-2000</v>
      </c>
      <c r="P20" s="34">
        <v>5000</v>
      </c>
      <c r="Q20" s="56">
        <f t="shared" si="0"/>
        <v>-500</v>
      </c>
      <c r="R20" s="34">
        <v>10000</v>
      </c>
    </row>
    <row r="21" spans="1:18" ht="15">
      <c r="A21" s="1" t="s">
        <v>42</v>
      </c>
      <c r="B21" s="1" t="s">
        <v>43</v>
      </c>
      <c r="C21" s="56"/>
      <c r="D21" s="56"/>
      <c r="E21" s="56">
        <v>9025.93</v>
      </c>
      <c r="F21" s="56">
        <v>5500</v>
      </c>
      <c r="G21" s="56">
        <v>9700</v>
      </c>
      <c r="H21" s="4">
        <v>9025.93</v>
      </c>
      <c r="I21" s="56">
        <v>9700</v>
      </c>
      <c r="J21" s="34">
        <v>7444.35</v>
      </c>
      <c r="K21" s="74">
        <v>9000</v>
      </c>
      <c r="L21" s="74">
        <v>5130.05</v>
      </c>
      <c r="M21" s="74">
        <f t="shared" si="1"/>
        <v>-3869.95</v>
      </c>
      <c r="N21" s="34">
        <v>7000</v>
      </c>
      <c r="O21" s="74">
        <f t="shared" si="2"/>
        <v>-2000</v>
      </c>
      <c r="P21" s="34">
        <v>7000</v>
      </c>
      <c r="Q21" s="56">
        <f t="shared" si="0"/>
        <v>-2700</v>
      </c>
      <c r="R21" s="34">
        <v>7000</v>
      </c>
    </row>
    <row r="22" spans="1:18" ht="15">
      <c r="A22" s="1" t="s">
        <v>44</v>
      </c>
      <c r="B22" s="1" t="s">
        <v>45</v>
      </c>
      <c r="C22" s="56"/>
      <c r="D22" s="56"/>
      <c r="E22" s="56">
        <v>393.12</v>
      </c>
      <c r="F22" s="56">
        <v>13000</v>
      </c>
      <c r="G22" s="56">
        <v>13000</v>
      </c>
      <c r="H22" s="4">
        <v>443.12</v>
      </c>
      <c r="I22" s="56">
        <v>13000</v>
      </c>
      <c r="J22" s="34">
        <v>1729.92</v>
      </c>
      <c r="K22" s="74">
        <v>500</v>
      </c>
      <c r="L22" s="74">
        <v>1753.29</v>
      </c>
      <c r="M22" s="74">
        <f t="shared" si="1"/>
        <v>1253.29</v>
      </c>
      <c r="N22" s="34">
        <v>1753.29</v>
      </c>
      <c r="O22" s="74">
        <f t="shared" si="2"/>
        <v>1253.29</v>
      </c>
      <c r="P22" s="34">
        <v>1700</v>
      </c>
      <c r="Q22" s="56">
        <f t="shared" si="0"/>
        <v>-11300</v>
      </c>
      <c r="R22" s="34">
        <v>0</v>
      </c>
    </row>
    <row r="23" spans="1:18" ht="15">
      <c r="A23" s="1" t="s">
        <v>46</v>
      </c>
      <c r="B23" s="1" t="s">
        <v>518</v>
      </c>
      <c r="C23" s="56">
        <v>5369</v>
      </c>
      <c r="D23" s="56">
        <v>5082</v>
      </c>
      <c r="E23" s="56">
        <v>0</v>
      </c>
      <c r="F23" s="56">
        <v>5000</v>
      </c>
      <c r="G23" s="56">
        <v>5000</v>
      </c>
      <c r="H23" s="4">
        <v>5313.9</v>
      </c>
      <c r="I23" s="56">
        <v>5000</v>
      </c>
      <c r="J23" s="34">
        <v>3973.17</v>
      </c>
      <c r="K23" s="74">
        <v>5000</v>
      </c>
      <c r="L23" s="74">
        <v>3076.5</v>
      </c>
      <c r="M23" s="74">
        <f t="shared" si="1"/>
        <v>-1923.5</v>
      </c>
      <c r="N23" s="34">
        <v>3076.5</v>
      </c>
      <c r="O23" s="74">
        <f t="shared" si="2"/>
        <v>-1923.5</v>
      </c>
      <c r="P23" s="34">
        <v>4000</v>
      </c>
      <c r="Q23" s="56">
        <f t="shared" si="0"/>
        <v>-1000</v>
      </c>
      <c r="R23" s="34"/>
    </row>
    <row r="24" spans="1:18" ht="15">
      <c r="A24" s="1" t="s">
        <v>47</v>
      </c>
      <c r="B24" s="1" t="s">
        <v>519</v>
      </c>
      <c r="C24" s="56">
        <v>14122</v>
      </c>
      <c r="D24" s="56">
        <v>14789</v>
      </c>
      <c r="E24" s="56">
        <v>13313.5</v>
      </c>
      <c r="F24" s="56">
        <v>14400</v>
      </c>
      <c r="G24" s="56">
        <v>14400</v>
      </c>
      <c r="H24" s="4">
        <v>13922.5</v>
      </c>
      <c r="I24" s="56">
        <v>14400</v>
      </c>
      <c r="J24" s="34">
        <v>13491.91</v>
      </c>
      <c r="K24" s="74">
        <v>14000</v>
      </c>
      <c r="L24" s="74">
        <v>824.5</v>
      </c>
      <c r="M24" s="74">
        <f t="shared" si="1"/>
        <v>-13175.5</v>
      </c>
      <c r="N24" s="34">
        <v>14000</v>
      </c>
      <c r="O24" s="74">
        <f t="shared" si="2"/>
        <v>0</v>
      </c>
      <c r="P24" s="34">
        <v>14000</v>
      </c>
      <c r="Q24" s="56">
        <f t="shared" si="0"/>
        <v>-400</v>
      </c>
      <c r="R24" s="34">
        <v>22625</v>
      </c>
    </row>
    <row r="25" spans="1:20" ht="15">
      <c r="A25" s="1" t="s">
        <v>48</v>
      </c>
      <c r="B25" s="1" t="s">
        <v>520</v>
      </c>
      <c r="C25" s="56">
        <v>62932</v>
      </c>
      <c r="D25" s="56">
        <v>95715</v>
      </c>
      <c r="E25" s="56" t="s">
        <v>49</v>
      </c>
      <c r="F25" s="56">
        <v>65000</v>
      </c>
      <c r="G25" s="56">
        <v>65000</v>
      </c>
      <c r="H25" s="4">
        <v>41965.02</v>
      </c>
      <c r="I25" s="56">
        <v>65000</v>
      </c>
      <c r="J25" s="34">
        <v>32349.88</v>
      </c>
      <c r="K25" s="74">
        <v>40000</v>
      </c>
      <c r="L25" s="74">
        <v>10767</v>
      </c>
      <c r="M25" s="74">
        <f t="shared" si="1"/>
        <v>-29233</v>
      </c>
      <c r="N25" s="34">
        <v>42000</v>
      </c>
      <c r="O25" s="74">
        <f t="shared" si="2"/>
        <v>2000</v>
      </c>
      <c r="P25" s="34">
        <v>42000</v>
      </c>
      <c r="Q25" s="56">
        <f t="shared" si="0"/>
        <v>-23000</v>
      </c>
      <c r="R25" s="34">
        <v>50000</v>
      </c>
      <c r="S25" s="43">
        <f>SUM(R13:R25)</f>
        <v>363332</v>
      </c>
      <c r="T25" t="s">
        <v>555</v>
      </c>
    </row>
    <row r="26" spans="1:18" ht="15">
      <c r="A26" s="1" t="s">
        <v>50</v>
      </c>
      <c r="B26" s="1" t="s">
        <v>51</v>
      </c>
      <c r="C26" s="56">
        <v>0</v>
      </c>
      <c r="D26" s="56"/>
      <c r="E26" s="56"/>
      <c r="F26" s="56">
        <v>0</v>
      </c>
      <c r="G26" s="56">
        <v>0</v>
      </c>
      <c r="H26" s="4">
        <v>0</v>
      </c>
      <c r="I26" s="56"/>
      <c r="J26" s="34">
        <v>0</v>
      </c>
      <c r="K26" s="74">
        <v>0</v>
      </c>
      <c r="L26" s="74">
        <v>0</v>
      </c>
      <c r="M26" s="74">
        <f t="shared" si="1"/>
        <v>0</v>
      </c>
      <c r="N26" s="34">
        <v>0</v>
      </c>
      <c r="O26" s="74">
        <f t="shared" si="2"/>
        <v>0</v>
      </c>
      <c r="P26" s="34">
        <v>0</v>
      </c>
      <c r="Q26" s="56">
        <f t="shared" si="0"/>
        <v>0</v>
      </c>
      <c r="R26" s="34">
        <v>0</v>
      </c>
    </row>
    <row r="27" spans="1:18" ht="15">
      <c r="A27" s="1" t="s">
        <v>52</v>
      </c>
      <c r="B27" s="1" t="s">
        <v>53</v>
      </c>
      <c r="C27" s="56">
        <v>731</v>
      </c>
      <c r="D27" s="56">
        <v>1887</v>
      </c>
      <c r="E27" s="56">
        <v>1441.68</v>
      </c>
      <c r="F27" s="56">
        <v>2000</v>
      </c>
      <c r="G27" s="56">
        <v>2000</v>
      </c>
      <c r="H27" s="4">
        <v>1676.23</v>
      </c>
      <c r="I27" s="56">
        <v>2000</v>
      </c>
      <c r="J27" s="34">
        <v>531.29</v>
      </c>
      <c r="K27" s="74">
        <v>1000</v>
      </c>
      <c r="L27" s="74">
        <v>4024.82</v>
      </c>
      <c r="M27" s="74">
        <f t="shared" si="1"/>
        <v>3024.82</v>
      </c>
      <c r="N27" s="34">
        <v>4500</v>
      </c>
      <c r="O27" s="74">
        <f t="shared" si="2"/>
        <v>3500</v>
      </c>
      <c r="P27" s="34">
        <v>2000</v>
      </c>
      <c r="Q27" s="56">
        <f t="shared" si="0"/>
        <v>0</v>
      </c>
      <c r="R27" s="34">
        <v>5000</v>
      </c>
    </row>
    <row r="28" spans="1:18" ht="15">
      <c r="A28" s="1" t="s">
        <v>54</v>
      </c>
      <c r="B28" s="1" t="s">
        <v>55</v>
      </c>
      <c r="C28" s="56">
        <v>0</v>
      </c>
      <c r="D28" s="56"/>
      <c r="E28" s="56">
        <v>20</v>
      </c>
      <c r="F28" s="56">
        <v>150</v>
      </c>
      <c r="G28" s="56">
        <v>100</v>
      </c>
      <c r="H28" s="4">
        <v>20</v>
      </c>
      <c r="I28" s="56">
        <v>100</v>
      </c>
      <c r="J28" s="34">
        <v>10</v>
      </c>
      <c r="K28" s="74">
        <v>100</v>
      </c>
      <c r="L28" s="74">
        <v>10</v>
      </c>
      <c r="M28" s="74">
        <f t="shared" si="1"/>
        <v>-90</v>
      </c>
      <c r="N28" s="34">
        <v>10</v>
      </c>
      <c r="O28" s="74">
        <f t="shared" si="2"/>
        <v>-90</v>
      </c>
      <c r="P28" s="34">
        <v>0</v>
      </c>
      <c r="Q28" s="56">
        <f t="shared" si="0"/>
        <v>-100</v>
      </c>
      <c r="R28" s="34">
        <v>0</v>
      </c>
    </row>
    <row r="29" spans="1:20" ht="15">
      <c r="A29" s="1" t="s">
        <v>525</v>
      </c>
      <c r="B29" s="1" t="s">
        <v>526</v>
      </c>
      <c r="C29" s="56"/>
      <c r="D29" s="56"/>
      <c r="E29" s="56"/>
      <c r="F29" s="56"/>
      <c r="G29" s="56"/>
      <c r="H29" s="4"/>
      <c r="I29" s="56"/>
      <c r="J29" s="34">
        <v>0</v>
      </c>
      <c r="K29" s="74">
        <v>0</v>
      </c>
      <c r="L29" s="74">
        <v>100</v>
      </c>
      <c r="M29" s="74">
        <f t="shared" si="1"/>
        <v>100</v>
      </c>
      <c r="N29" s="34">
        <v>100</v>
      </c>
      <c r="O29" s="74">
        <f t="shared" si="2"/>
        <v>100</v>
      </c>
      <c r="P29" s="34">
        <v>0</v>
      </c>
      <c r="Q29" s="56"/>
      <c r="R29" s="34">
        <v>0</v>
      </c>
      <c r="S29" s="43">
        <f>SUM(R26:R29)</f>
        <v>5000</v>
      </c>
      <c r="T29" t="s">
        <v>556</v>
      </c>
    </row>
    <row r="30" spans="1:18" ht="15">
      <c r="A30" s="1" t="s">
        <v>56</v>
      </c>
      <c r="B30" s="1" t="s">
        <v>57</v>
      </c>
      <c r="C30" s="56">
        <v>35589</v>
      </c>
      <c r="D30" s="56">
        <v>31504</v>
      </c>
      <c r="E30" s="56" t="s">
        <v>58</v>
      </c>
      <c r="F30" s="56">
        <v>30000</v>
      </c>
      <c r="G30" s="56">
        <v>30000</v>
      </c>
      <c r="H30" s="4">
        <v>15287.06</v>
      </c>
      <c r="I30" s="56">
        <v>25000</v>
      </c>
      <c r="J30" s="34">
        <v>14144.51</v>
      </c>
      <c r="K30" s="74">
        <v>15000</v>
      </c>
      <c r="L30" s="74">
        <v>2759.28</v>
      </c>
      <c r="M30" s="74">
        <f t="shared" si="1"/>
        <v>-12240.72</v>
      </c>
      <c r="N30" s="34">
        <v>14000</v>
      </c>
      <c r="O30" s="74">
        <f t="shared" si="2"/>
        <v>-1000</v>
      </c>
      <c r="P30" s="34">
        <v>14000</v>
      </c>
      <c r="Q30" s="56">
        <f t="shared" si="0"/>
        <v>-11000</v>
      </c>
      <c r="R30" s="34">
        <v>7000</v>
      </c>
    </row>
    <row r="31" spans="1:18" ht="15">
      <c r="A31" s="1" t="s">
        <v>59</v>
      </c>
      <c r="B31" s="1" t="s">
        <v>60</v>
      </c>
      <c r="C31" s="56"/>
      <c r="D31" s="56"/>
      <c r="E31" s="56"/>
      <c r="F31" s="56">
        <v>0</v>
      </c>
      <c r="G31" s="56">
        <v>0</v>
      </c>
      <c r="H31" s="4">
        <v>0</v>
      </c>
      <c r="I31" s="56"/>
      <c r="J31" s="34">
        <v>0</v>
      </c>
      <c r="K31" s="74"/>
      <c r="L31" s="74">
        <v>0</v>
      </c>
      <c r="M31" s="74">
        <f t="shared" si="1"/>
        <v>0</v>
      </c>
      <c r="N31" s="34">
        <v>0</v>
      </c>
      <c r="O31" s="74">
        <f t="shared" si="2"/>
        <v>0</v>
      </c>
      <c r="P31" s="34">
        <v>0</v>
      </c>
      <c r="Q31" s="56">
        <f t="shared" si="0"/>
        <v>0</v>
      </c>
      <c r="R31" s="34">
        <v>0</v>
      </c>
    </row>
    <row r="32" spans="1:19" ht="15">
      <c r="A32" s="1" t="s">
        <v>61</v>
      </c>
      <c r="B32" s="1" t="s">
        <v>62</v>
      </c>
      <c r="C32" s="56"/>
      <c r="D32" s="56"/>
      <c r="E32" s="56"/>
      <c r="F32" s="56">
        <v>0</v>
      </c>
      <c r="G32" s="56">
        <v>0</v>
      </c>
      <c r="H32" s="4">
        <v>0</v>
      </c>
      <c r="I32" s="56"/>
      <c r="J32" s="34">
        <v>0</v>
      </c>
      <c r="K32" s="74"/>
      <c r="L32" s="74">
        <v>0</v>
      </c>
      <c r="M32" s="74">
        <f t="shared" si="1"/>
        <v>0</v>
      </c>
      <c r="N32" s="34">
        <v>0</v>
      </c>
      <c r="O32" s="74">
        <f t="shared" si="2"/>
        <v>0</v>
      </c>
      <c r="P32" s="34">
        <v>0</v>
      </c>
      <c r="Q32" s="56">
        <f t="shared" si="0"/>
        <v>0</v>
      </c>
      <c r="R32" s="34">
        <v>0</v>
      </c>
      <c r="S32" s="43"/>
    </row>
    <row r="33" spans="1:18" ht="15">
      <c r="A33" s="1" t="s">
        <v>63</v>
      </c>
      <c r="B33" s="1" t="s">
        <v>64</v>
      </c>
      <c r="C33" s="56"/>
      <c r="D33" s="56"/>
      <c r="E33" s="56">
        <v>5860</v>
      </c>
      <c r="F33" s="56">
        <v>2500</v>
      </c>
      <c r="G33" s="56">
        <v>2500</v>
      </c>
      <c r="H33" s="4">
        <v>2360</v>
      </c>
      <c r="I33" s="56">
        <v>2500</v>
      </c>
      <c r="J33" s="34">
        <v>1350</v>
      </c>
      <c r="K33" s="74">
        <v>2500</v>
      </c>
      <c r="L33" s="74">
        <v>-200</v>
      </c>
      <c r="M33" s="74">
        <f t="shared" si="1"/>
        <v>-2700</v>
      </c>
      <c r="N33" s="34">
        <v>1000</v>
      </c>
      <c r="O33" s="74">
        <f t="shared" si="2"/>
        <v>-1500</v>
      </c>
      <c r="P33" s="34">
        <v>1400</v>
      </c>
      <c r="Q33" s="56">
        <f t="shared" si="0"/>
        <v>-1100</v>
      </c>
      <c r="R33" s="34">
        <v>2500</v>
      </c>
    </row>
    <row r="34" spans="1:18" ht="15">
      <c r="A34" s="1" t="s">
        <v>65</v>
      </c>
      <c r="B34" s="1" t="s">
        <v>66</v>
      </c>
      <c r="C34" s="56">
        <v>4966</v>
      </c>
      <c r="D34" s="56">
        <v>5930</v>
      </c>
      <c r="E34" s="56">
        <v>13450.02</v>
      </c>
      <c r="F34" s="56">
        <v>2000</v>
      </c>
      <c r="G34" s="56">
        <v>2000</v>
      </c>
      <c r="H34" s="4">
        <v>18673.36</v>
      </c>
      <c r="I34" s="56">
        <v>2000</v>
      </c>
      <c r="J34" s="34">
        <v>2340</v>
      </c>
      <c r="K34" s="74">
        <v>3000</v>
      </c>
      <c r="L34" s="74">
        <v>1185</v>
      </c>
      <c r="M34" s="74">
        <f t="shared" si="1"/>
        <v>-1815</v>
      </c>
      <c r="N34" s="34">
        <v>3000</v>
      </c>
      <c r="O34" s="74">
        <f t="shared" si="2"/>
        <v>0</v>
      </c>
      <c r="P34" s="34">
        <v>2000</v>
      </c>
      <c r="Q34" s="56">
        <f t="shared" si="0"/>
        <v>0</v>
      </c>
      <c r="R34" s="34">
        <v>0</v>
      </c>
    </row>
    <row r="35" spans="1:18" ht="15">
      <c r="A35" s="1" t="s">
        <v>67</v>
      </c>
      <c r="B35" s="1" t="s">
        <v>68</v>
      </c>
      <c r="C35" s="56">
        <v>0</v>
      </c>
      <c r="D35" s="56"/>
      <c r="E35" s="56"/>
      <c r="F35" s="56">
        <v>0</v>
      </c>
      <c r="G35" s="56">
        <v>0</v>
      </c>
      <c r="H35" s="4">
        <v>0</v>
      </c>
      <c r="I35" s="56">
        <v>0</v>
      </c>
      <c r="J35" s="34">
        <v>0</v>
      </c>
      <c r="K35" s="74">
        <v>0</v>
      </c>
      <c r="L35" s="74">
        <v>0</v>
      </c>
      <c r="M35" s="74">
        <f t="shared" si="1"/>
        <v>0</v>
      </c>
      <c r="N35" s="34">
        <v>0</v>
      </c>
      <c r="O35" s="74">
        <f t="shared" si="2"/>
        <v>0</v>
      </c>
      <c r="P35" s="34">
        <v>0</v>
      </c>
      <c r="Q35" s="56">
        <f t="shared" si="0"/>
        <v>0</v>
      </c>
      <c r="R35" s="34">
        <v>0</v>
      </c>
    </row>
    <row r="36" spans="1:18" ht="15">
      <c r="A36" s="1" t="s">
        <v>69</v>
      </c>
      <c r="B36" s="1" t="s">
        <v>70</v>
      </c>
      <c r="C36" s="56"/>
      <c r="D36" s="56"/>
      <c r="E36" s="56"/>
      <c r="F36" s="56"/>
      <c r="G36" s="56"/>
      <c r="H36" s="4">
        <v>0</v>
      </c>
      <c r="I36" s="56">
        <v>23000</v>
      </c>
      <c r="J36" s="34">
        <v>23000.04</v>
      </c>
      <c r="K36" s="74">
        <v>23000</v>
      </c>
      <c r="L36" s="74">
        <v>9583.35</v>
      </c>
      <c r="M36" s="74">
        <f t="shared" si="1"/>
        <v>-13416.65</v>
      </c>
      <c r="N36" s="34">
        <v>9583.35</v>
      </c>
      <c r="O36" s="74">
        <f t="shared" si="2"/>
        <v>-13416.65</v>
      </c>
      <c r="P36" s="34">
        <v>0</v>
      </c>
      <c r="Q36" s="56">
        <f t="shared" si="0"/>
        <v>-23000</v>
      </c>
      <c r="R36" s="34">
        <v>0</v>
      </c>
    </row>
    <row r="37" spans="1:20" ht="15">
      <c r="A37" s="1" t="s">
        <v>71</v>
      </c>
      <c r="B37" s="1" t="s">
        <v>72</v>
      </c>
      <c r="C37" s="56"/>
      <c r="D37" s="56"/>
      <c r="E37" s="56"/>
      <c r="F37" s="56"/>
      <c r="G37" s="56"/>
      <c r="H37" s="4">
        <v>0</v>
      </c>
      <c r="I37" s="56">
        <v>0</v>
      </c>
      <c r="J37" s="34">
        <v>6000</v>
      </c>
      <c r="K37" s="74">
        <v>0</v>
      </c>
      <c r="L37" s="74">
        <v>4761.79</v>
      </c>
      <c r="M37" s="74">
        <f t="shared" si="1"/>
        <v>4761.79</v>
      </c>
      <c r="N37" s="34">
        <v>5000</v>
      </c>
      <c r="O37" s="74">
        <f t="shared" si="2"/>
        <v>5000</v>
      </c>
      <c r="P37" s="34">
        <v>0</v>
      </c>
      <c r="Q37" s="56">
        <f t="shared" si="0"/>
        <v>0</v>
      </c>
      <c r="R37" s="34">
        <v>600</v>
      </c>
      <c r="S37" s="43">
        <f>SUM(R30:R37)</f>
        <v>10100</v>
      </c>
      <c r="T37" t="s">
        <v>557</v>
      </c>
    </row>
    <row r="38" spans="1:18" ht="15">
      <c r="A38" s="1" t="s">
        <v>73</v>
      </c>
      <c r="B38" s="1" t="s">
        <v>74</v>
      </c>
      <c r="C38" s="56">
        <v>3817</v>
      </c>
      <c r="D38" s="56">
        <v>3656</v>
      </c>
      <c r="E38" s="56">
        <v>3514</v>
      </c>
      <c r="F38" s="56">
        <v>2500</v>
      </c>
      <c r="G38" s="56">
        <v>2500</v>
      </c>
      <c r="H38" s="4">
        <v>4304</v>
      </c>
      <c r="I38" s="56">
        <v>2500</v>
      </c>
      <c r="J38" s="34">
        <v>3816.38</v>
      </c>
      <c r="K38" s="74">
        <v>2500</v>
      </c>
      <c r="L38" s="74">
        <v>2305</v>
      </c>
      <c r="M38" s="74">
        <f t="shared" si="1"/>
        <v>-195</v>
      </c>
      <c r="N38" s="34">
        <v>2500</v>
      </c>
      <c r="O38" s="74">
        <f t="shared" si="2"/>
        <v>0</v>
      </c>
      <c r="P38" s="34">
        <v>2500</v>
      </c>
      <c r="Q38" s="56">
        <f t="shared" si="0"/>
        <v>0</v>
      </c>
      <c r="R38" s="34">
        <v>26000</v>
      </c>
    </row>
    <row r="39" spans="1:19" ht="15">
      <c r="A39" s="1" t="s">
        <v>75</v>
      </c>
      <c r="B39" s="1" t="s">
        <v>76</v>
      </c>
      <c r="C39" s="56"/>
      <c r="D39" s="56"/>
      <c r="E39" s="56"/>
      <c r="F39" s="56">
        <v>0</v>
      </c>
      <c r="G39" s="56">
        <v>0</v>
      </c>
      <c r="H39" s="4">
        <v>0</v>
      </c>
      <c r="I39" s="56"/>
      <c r="J39" s="34">
        <v>0</v>
      </c>
      <c r="K39" s="74">
        <v>0</v>
      </c>
      <c r="L39" s="74">
        <v>0</v>
      </c>
      <c r="M39" s="74">
        <f t="shared" si="1"/>
        <v>0</v>
      </c>
      <c r="N39" s="34">
        <v>0</v>
      </c>
      <c r="O39" s="74">
        <f t="shared" si="2"/>
        <v>0</v>
      </c>
      <c r="P39" s="34">
        <v>0</v>
      </c>
      <c r="Q39" s="56">
        <f t="shared" si="0"/>
        <v>0</v>
      </c>
      <c r="R39" s="34">
        <v>0</v>
      </c>
      <c r="S39" s="43"/>
    </row>
    <row r="40" spans="1:18" ht="15">
      <c r="A40" s="1" t="s">
        <v>77</v>
      </c>
      <c r="B40" s="1" t="s">
        <v>78</v>
      </c>
      <c r="C40" s="56"/>
      <c r="D40" s="56"/>
      <c r="E40" s="56"/>
      <c r="F40" s="56">
        <v>0</v>
      </c>
      <c r="G40" s="56">
        <v>0</v>
      </c>
      <c r="H40" s="4">
        <v>7024.3</v>
      </c>
      <c r="I40" s="56"/>
      <c r="J40" s="34">
        <v>0</v>
      </c>
      <c r="K40" s="74">
        <v>0</v>
      </c>
      <c r="L40" s="74">
        <v>0</v>
      </c>
      <c r="M40" s="74">
        <f t="shared" si="1"/>
        <v>0</v>
      </c>
      <c r="N40" s="34">
        <v>0</v>
      </c>
      <c r="O40" s="74">
        <f t="shared" si="2"/>
        <v>0</v>
      </c>
      <c r="P40" s="34">
        <v>0</v>
      </c>
      <c r="Q40" s="56">
        <f t="shared" si="0"/>
        <v>0</v>
      </c>
      <c r="R40" s="34">
        <v>0</v>
      </c>
    </row>
    <row r="41" spans="1:18" ht="15">
      <c r="A41" s="1" t="s">
        <v>79</v>
      </c>
      <c r="B41" s="1" t="s">
        <v>80</v>
      </c>
      <c r="C41" s="56">
        <v>0</v>
      </c>
      <c r="D41" s="56"/>
      <c r="E41" s="56"/>
      <c r="F41" s="56">
        <v>500</v>
      </c>
      <c r="G41" s="56">
        <v>500</v>
      </c>
      <c r="H41" s="4">
        <v>0</v>
      </c>
      <c r="I41" s="56">
        <v>500</v>
      </c>
      <c r="J41" s="34">
        <v>0</v>
      </c>
      <c r="K41" s="74">
        <v>0</v>
      </c>
      <c r="L41" s="74">
        <v>0</v>
      </c>
      <c r="M41" s="74">
        <f t="shared" si="1"/>
        <v>0</v>
      </c>
      <c r="N41" s="34">
        <v>0</v>
      </c>
      <c r="O41" s="74">
        <f t="shared" si="2"/>
        <v>0</v>
      </c>
      <c r="P41" s="34">
        <v>0</v>
      </c>
      <c r="Q41" s="56">
        <f t="shared" si="0"/>
        <v>-500</v>
      </c>
      <c r="R41" s="34">
        <v>0</v>
      </c>
    </row>
    <row r="42" spans="1:18" ht="15">
      <c r="A42" s="1" t="s">
        <v>81</v>
      </c>
      <c r="B42" s="1" t="s">
        <v>82</v>
      </c>
      <c r="C42" s="56"/>
      <c r="D42" s="56"/>
      <c r="E42" s="56"/>
      <c r="F42" s="56">
        <v>0</v>
      </c>
      <c r="G42" s="56">
        <v>0</v>
      </c>
      <c r="H42" s="4">
        <v>0</v>
      </c>
      <c r="I42" s="56"/>
      <c r="J42" s="34">
        <v>0</v>
      </c>
      <c r="K42" s="74">
        <v>0</v>
      </c>
      <c r="L42" s="74">
        <v>0</v>
      </c>
      <c r="M42" s="74">
        <f t="shared" si="1"/>
        <v>0</v>
      </c>
      <c r="N42" s="34">
        <v>0</v>
      </c>
      <c r="O42" s="74">
        <f t="shared" si="2"/>
        <v>0</v>
      </c>
      <c r="P42" s="34">
        <v>0</v>
      </c>
      <c r="Q42" s="56">
        <f t="shared" si="0"/>
        <v>0</v>
      </c>
      <c r="R42" s="34">
        <v>0</v>
      </c>
    </row>
    <row r="43" spans="1:20" ht="15">
      <c r="A43" s="1" t="s">
        <v>83</v>
      </c>
      <c r="B43" s="1" t="s">
        <v>84</v>
      </c>
      <c r="C43" s="56">
        <v>0</v>
      </c>
      <c r="D43" s="56"/>
      <c r="E43" s="56">
        <v>950</v>
      </c>
      <c r="F43" s="56">
        <v>500</v>
      </c>
      <c r="G43" s="56">
        <v>500</v>
      </c>
      <c r="H43" s="4">
        <v>2550</v>
      </c>
      <c r="I43" s="56">
        <v>500</v>
      </c>
      <c r="J43" s="34">
        <v>5510</v>
      </c>
      <c r="K43" s="74">
        <v>2000</v>
      </c>
      <c r="L43" s="74">
        <v>120</v>
      </c>
      <c r="M43" s="74">
        <f t="shared" si="1"/>
        <v>-1880</v>
      </c>
      <c r="N43" s="34">
        <v>1000</v>
      </c>
      <c r="O43" s="74">
        <f t="shared" si="2"/>
        <v>-1000</v>
      </c>
      <c r="P43" s="34">
        <v>2000</v>
      </c>
      <c r="Q43" s="56">
        <f t="shared" si="0"/>
        <v>1500</v>
      </c>
      <c r="R43" s="34">
        <v>500</v>
      </c>
      <c r="S43" s="43">
        <f>SUM(R38:R43)</f>
        <v>26500</v>
      </c>
      <c r="T43" t="s">
        <v>558</v>
      </c>
    </row>
    <row r="44" spans="1:18" ht="15">
      <c r="A44" s="1" t="s">
        <v>85</v>
      </c>
      <c r="B44" s="1" t="s">
        <v>86</v>
      </c>
      <c r="C44" s="56">
        <v>47906</v>
      </c>
      <c r="D44" s="56">
        <v>27822</v>
      </c>
      <c r="E44" s="56">
        <v>4289.78</v>
      </c>
      <c r="F44" s="56">
        <v>4000</v>
      </c>
      <c r="G44" s="56">
        <v>4000</v>
      </c>
      <c r="H44" s="4">
        <v>7972.45</v>
      </c>
      <c r="I44" s="56">
        <v>4000</v>
      </c>
      <c r="J44" s="34">
        <v>12925.7</v>
      </c>
      <c r="K44" s="74">
        <v>2000</v>
      </c>
      <c r="L44" s="74">
        <v>4759.02</v>
      </c>
      <c r="M44" s="74">
        <f t="shared" si="1"/>
        <v>2759.0200000000004</v>
      </c>
      <c r="N44" s="34">
        <v>4800</v>
      </c>
      <c r="O44" s="74">
        <f t="shared" si="2"/>
        <v>2800</v>
      </c>
      <c r="P44" s="34">
        <v>5000</v>
      </c>
      <c r="Q44" s="56">
        <f t="shared" si="0"/>
        <v>1000</v>
      </c>
      <c r="R44" s="34">
        <v>1800</v>
      </c>
    </row>
    <row r="45" spans="1:18" ht="15">
      <c r="A45" s="1" t="s">
        <v>87</v>
      </c>
      <c r="B45" s="1" t="s">
        <v>521</v>
      </c>
      <c r="C45" s="56">
        <v>3000</v>
      </c>
      <c r="D45" s="56">
        <v>3000</v>
      </c>
      <c r="E45" s="56">
        <v>0</v>
      </c>
      <c r="F45" s="56">
        <v>0</v>
      </c>
      <c r="G45" s="56">
        <v>0</v>
      </c>
      <c r="H45" s="4">
        <v>0</v>
      </c>
      <c r="I45" s="56">
        <v>0</v>
      </c>
      <c r="J45" s="34">
        <v>0</v>
      </c>
      <c r="K45" s="74">
        <v>0</v>
      </c>
      <c r="L45" s="74">
        <v>0</v>
      </c>
      <c r="M45" s="74">
        <f t="shared" si="1"/>
        <v>0</v>
      </c>
      <c r="N45" s="34">
        <v>0</v>
      </c>
      <c r="O45" s="74">
        <f t="shared" si="2"/>
        <v>0</v>
      </c>
      <c r="P45" s="34">
        <v>0</v>
      </c>
      <c r="Q45" s="56">
        <f t="shared" si="0"/>
        <v>0</v>
      </c>
      <c r="R45" s="34">
        <v>0</v>
      </c>
    </row>
    <row r="46" spans="1:18" ht="15">
      <c r="A46" s="1" t="s">
        <v>88</v>
      </c>
      <c r="B46" s="1" t="s">
        <v>89</v>
      </c>
      <c r="C46" s="56">
        <v>5569</v>
      </c>
      <c r="D46" s="56">
        <v>6447</v>
      </c>
      <c r="E46" s="56">
        <v>2933.98</v>
      </c>
      <c r="F46" s="56">
        <v>4000</v>
      </c>
      <c r="G46" s="56">
        <v>4000</v>
      </c>
      <c r="H46" s="4">
        <v>2933.98</v>
      </c>
      <c r="I46" s="56">
        <v>4000</v>
      </c>
      <c r="J46" s="34">
        <v>3110.12</v>
      </c>
      <c r="K46" s="74">
        <v>3500</v>
      </c>
      <c r="L46" s="74">
        <v>1495.64</v>
      </c>
      <c r="M46" s="74">
        <f t="shared" si="1"/>
        <v>-2004.36</v>
      </c>
      <c r="N46" s="34">
        <v>3500</v>
      </c>
      <c r="O46" s="74">
        <f t="shared" si="2"/>
        <v>0</v>
      </c>
      <c r="P46" s="34">
        <v>3500</v>
      </c>
      <c r="Q46" s="56">
        <f t="shared" si="0"/>
        <v>-500</v>
      </c>
      <c r="R46" s="34">
        <v>0</v>
      </c>
    </row>
    <row r="47" spans="1:18" ht="15">
      <c r="A47" s="1" t="s">
        <v>90</v>
      </c>
      <c r="B47" s="1" t="s">
        <v>91</v>
      </c>
      <c r="C47" s="56">
        <v>9530</v>
      </c>
      <c r="D47" s="56">
        <v>8731</v>
      </c>
      <c r="E47" s="56">
        <v>7858.92</v>
      </c>
      <c r="F47" s="56">
        <v>8389</v>
      </c>
      <c r="G47" s="56">
        <v>8500</v>
      </c>
      <c r="H47" s="4">
        <v>8529.88</v>
      </c>
      <c r="I47" s="56">
        <v>8500</v>
      </c>
      <c r="J47" s="34">
        <v>8029.49</v>
      </c>
      <c r="K47" s="74">
        <v>8500</v>
      </c>
      <c r="L47" s="74">
        <v>7177.22</v>
      </c>
      <c r="M47" s="74">
        <f t="shared" si="1"/>
        <v>-1322.7799999999997</v>
      </c>
      <c r="N47" s="34">
        <v>8500</v>
      </c>
      <c r="O47" s="74">
        <f t="shared" si="2"/>
        <v>0</v>
      </c>
      <c r="P47" s="34">
        <v>8500</v>
      </c>
      <c r="Q47" s="56">
        <f t="shared" si="0"/>
        <v>0</v>
      </c>
      <c r="R47" s="34">
        <v>8500</v>
      </c>
    </row>
    <row r="48" spans="1:18" ht="15">
      <c r="A48" s="1" t="s">
        <v>92</v>
      </c>
      <c r="B48" s="1" t="s">
        <v>93</v>
      </c>
      <c r="C48" s="56">
        <v>0</v>
      </c>
      <c r="D48" s="56"/>
      <c r="E48" s="56"/>
      <c r="F48" s="56">
        <v>0</v>
      </c>
      <c r="G48" s="56">
        <v>0</v>
      </c>
      <c r="H48" s="4">
        <v>0</v>
      </c>
      <c r="I48" s="56">
        <v>0</v>
      </c>
      <c r="J48" s="34">
        <v>0</v>
      </c>
      <c r="K48" s="74">
        <v>0</v>
      </c>
      <c r="L48" s="74">
        <v>0</v>
      </c>
      <c r="M48" s="74">
        <f t="shared" si="1"/>
        <v>0</v>
      </c>
      <c r="N48" s="34">
        <v>0</v>
      </c>
      <c r="O48" s="74">
        <f t="shared" si="2"/>
        <v>0</v>
      </c>
      <c r="P48" s="34">
        <v>0</v>
      </c>
      <c r="Q48" s="56">
        <f t="shared" si="0"/>
        <v>0</v>
      </c>
      <c r="R48" s="34">
        <v>0</v>
      </c>
    </row>
    <row r="49" spans="1:20" ht="15">
      <c r="A49" s="1" t="s">
        <v>94</v>
      </c>
      <c r="B49" s="1" t="s">
        <v>95</v>
      </c>
      <c r="C49" s="56">
        <v>0</v>
      </c>
      <c r="D49" s="56"/>
      <c r="E49" s="56"/>
      <c r="F49" s="56">
        <v>0</v>
      </c>
      <c r="G49" s="56">
        <v>0</v>
      </c>
      <c r="H49" s="4">
        <v>0</v>
      </c>
      <c r="I49" s="56">
        <v>0</v>
      </c>
      <c r="J49" s="34">
        <v>0</v>
      </c>
      <c r="K49" s="74">
        <v>0</v>
      </c>
      <c r="L49" s="74">
        <v>0</v>
      </c>
      <c r="M49" s="74">
        <f t="shared" si="1"/>
        <v>0</v>
      </c>
      <c r="N49" s="34">
        <v>0</v>
      </c>
      <c r="O49" s="74">
        <f t="shared" si="2"/>
        <v>0</v>
      </c>
      <c r="P49" s="34">
        <v>0</v>
      </c>
      <c r="Q49" s="56">
        <f t="shared" si="0"/>
        <v>0</v>
      </c>
      <c r="R49" s="34">
        <v>0</v>
      </c>
      <c r="S49" s="43">
        <f>SUM(R44:R49)</f>
        <v>10300</v>
      </c>
      <c r="T49" t="s">
        <v>559</v>
      </c>
    </row>
    <row r="50" spans="1:18" ht="15">
      <c r="A50" s="1" t="s">
        <v>96</v>
      </c>
      <c r="B50" s="1" t="s">
        <v>97</v>
      </c>
      <c r="C50" s="56">
        <v>39508</v>
      </c>
      <c r="D50" s="56">
        <v>31776</v>
      </c>
      <c r="E50" s="56">
        <v>0</v>
      </c>
      <c r="F50" s="56">
        <v>35000</v>
      </c>
      <c r="G50" s="67">
        <v>35000</v>
      </c>
      <c r="H50" s="8">
        <v>30354</v>
      </c>
      <c r="I50" s="67">
        <v>27000</v>
      </c>
      <c r="J50" s="34">
        <v>30252</v>
      </c>
      <c r="K50" s="74">
        <v>27000</v>
      </c>
      <c r="L50" s="74">
        <v>16270</v>
      </c>
      <c r="M50" s="74">
        <f t="shared" si="1"/>
        <v>-10730</v>
      </c>
      <c r="N50" s="34">
        <v>28000</v>
      </c>
      <c r="O50" s="74">
        <f t="shared" si="2"/>
        <v>1000</v>
      </c>
      <c r="P50" s="47">
        <v>30000</v>
      </c>
      <c r="Q50" s="56">
        <f t="shared" si="0"/>
        <v>3000</v>
      </c>
      <c r="R50" s="34">
        <v>31707.31</v>
      </c>
    </row>
    <row r="51" spans="1:18" ht="15">
      <c r="A51" s="1" t="s">
        <v>98</v>
      </c>
      <c r="B51" s="1" t="s">
        <v>99</v>
      </c>
      <c r="C51" s="56">
        <v>0</v>
      </c>
      <c r="D51" s="56"/>
      <c r="E51" s="56">
        <v>27535</v>
      </c>
      <c r="F51" s="56">
        <v>9000</v>
      </c>
      <c r="G51" s="56">
        <v>5500</v>
      </c>
      <c r="H51" s="8">
        <v>4687</v>
      </c>
      <c r="I51" s="67">
        <v>5500</v>
      </c>
      <c r="J51" s="34">
        <v>0</v>
      </c>
      <c r="K51" s="74">
        <v>5500</v>
      </c>
      <c r="L51" s="82">
        <v>0</v>
      </c>
      <c r="M51" s="74">
        <f t="shared" si="1"/>
        <v>-5500</v>
      </c>
      <c r="N51" s="34">
        <v>0</v>
      </c>
      <c r="O51" s="74">
        <f t="shared" si="2"/>
        <v>-5500</v>
      </c>
      <c r="P51" s="47">
        <v>0</v>
      </c>
      <c r="Q51" s="56">
        <f t="shared" si="0"/>
        <v>-5500</v>
      </c>
      <c r="R51" s="34">
        <v>0</v>
      </c>
    </row>
    <row r="52" spans="1:18" ht="15">
      <c r="A52" s="1" t="s">
        <v>100</v>
      </c>
      <c r="B52" s="1" t="s">
        <v>522</v>
      </c>
      <c r="C52" s="56">
        <v>0</v>
      </c>
      <c r="D52" s="56"/>
      <c r="E52" s="56"/>
      <c r="F52" s="56">
        <v>0</v>
      </c>
      <c r="G52" s="56"/>
      <c r="H52" s="4">
        <v>0</v>
      </c>
      <c r="I52" s="56"/>
      <c r="J52" s="34">
        <v>0</v>
      </c>
      <c r="K52" s="74">
        <v>1500</v>
      </c>
      <c r="L52" s="74">
        <v>11380</v>
      </c>
      <c r="M52" s="74">
        <f t="shared" si="1"/>
        <v>9880</v>
      </c>
      <c r="N52" s="34">
        <v>11380</v>
      </c>
      <c r="O52" s="74">
        <f t="shared" si="2"/>
        <v>9880</v>
      </c>
      <c r="P52" s="34">
        <v>0</v>
      </c>
      <c r="Q52" s="56">
        <f t="shared" si="0"/>
        <v>0</v>
      </c>
      <c r="R52" s="34">
        <v>0</v>
      </c>
    </row>
    <row r="53" spans="1:18" ht="15">
      <c r="A53" s="1" t="s">
        <v>101</v>
      </c>
      <c r="B53" s="1" t="s">
        <v>102</v>
      </c>
      <c r="C53" s="56">
        <v>930</v>
      </c>
      <c r="D53" s="56">
        <v>1090</v>
      </c>
      <c r="E53" s="56">
        <v>65.84</v>
      </c>
      <c r="F53" s="56">
        <v>900</v>
      </c>
      <c r="G53" s="56">
        <v>900</v>
      </c>
      <c r="H53" s="4">
        <v>1156</v>
      </c>
      <c r="I53" s="56">
        <v>900</v>
      </c>
      <c r="J53" s="34">
        <v>1000</v>
      </c>
      <c r="K53" s="74">
        <v>900</v>
      </c>
      <c r="L53" s="74">
        <v>1000</v>
      </c>
      <c r="M53" s="74">
        <f t="shared" si="1"/>
        <v>100</v>
      </c>
      <c r="N53" s="34">
        <v>1000</v>
      </c>
      <c r="O53" s="74">
        <f t="shared" si="2"/>
        <v>100</v>
      </c>
      <c r="P53" s="34">
        <v>1000</v>
      </c>
      <c r="Q53" s="56">
        <f t="shared" si="0"/>
        <v>100</v>
      </c>
      <c r="R53" s="34">
        <v>1000</v>
      </c>
    </row>
    <row r="54" spans="1:18" ht="15">
      <c r="A54" s="1" t="s">
        <v>103</v>
      </c>
      <c r="B54" s="1" t="s">
        <v>523</v>
      </c>
      <c r="C54" s="56">
        <v>58060</v>
      </c>
      <c r="D54" s="56" t="s">
        <v>104</v>
      </c>
      <c r="E54" s="56">
        <v>3000</v>
      </c>
      <c r="F54" s="56">
        <v>3000</v>
      </c>
      <c r="G54" s="56">
        <v>3000</v>
      </c>
      <c r="H54" s="4">
        <v>3000</v>
      </c>
      <c r="I54" s="56">
        <v>3000</v>
      </c>
      <c r="J54" s="34">
        <v>3000</v>
      </c>
      <c r="K54" s="74">
        <v>3000</v>
      </c>
      <c r="L54" s="74">
        <v>4000</v>
      </c>
      <c r="M54" s="74">
        <f t="shared" si="1"/>
        <v>1000</v>
      </c>
      <c r="N54" s="34">
        <v>4000</v>
      </c>
      <c r="O54" s="74">
        <f t="shared" si="2"/>
        <v>1000</v>
      </c>
      <c r="P54" s="34">
        <v>4000</v>
      </c>
      <c r="Q54" s="56">
        <f t="shared" si="0"/>
        <v>1000</v>
      </c>
      <c r="R54" s="34">
        <v>3000</v>
      </c>
    </row>
    <row r="55" spans="1:20" ht="15">
      <c r="A55" s="1" t="s">
        <v>105</v>
      </c>
      <c r="B55" s="1" t="s">
        <v>106</v>
      </c>
      <c r="C55" s="56">
        <v>4000</v>
      </c>
      <c r="D55" s="56">
        <v>0</v>
      </c>
      <c r="E55" s="56">
        <v>6000</v>
      </c>
      <c r="F55" s="56">
        <v>4000</v>
      </c>
      <c r="G55" s="56">
        <v>4000</v>
      </c>
      <c r="H55" s="4">
        <v>12000</v>
      </c>
      <c r="I55" s="56">
        <v>4000</v>
      </c>
      <c r="J55" s="34">
        <v>6000</v>
      </c>
      <c r="K55" s="74">
        <v>4000</v>
      </c>
      <c r="L55" s="74">
        <v>6000</v>
      </c>
      <c r="M55" s="74">
        <f t="shared" si="1"/>
        <v>2000</v>
      </c>
      <c r="N55" s="34">
        <v>6000</v>
      </c>
      <c r="O55" s="74">
        <f t="shared" si="2"/>
        <v>2000</v>
      </c>
      <c r="P55" s="34">
        <v>4000</v>
      </c>
      <c r="Q55" s="56">
        <f t="shared" si="0"/>
        <v>0</v>
      </c>
      <c r="R55" s="34">
        <v>11000</v>
      </c>
      <c r="S55" s="43">
        <f>SUM(R50:R55)</f>
        <v>46707.31</v>
      </c>
      <c r="T55" t="s">
        <v>560</v>
      </c>
    </row>
    <row r="56" spans="1:18" ht="15">
      <c r="A56" s="1"/>
      <c r="B56" s="1"/>
      <c r="C56" s="56"/>
      <c r="D56" s="56"/>
      <c r="E56" s="56"/>
      <c r="F56" s="52"/>
      <c r="G56" s="56"/>
      <c r="H56" s="4"/>
      <c r="I56" s="56"/>
      <c r="J56" s="34"/>
      <c r="K56" s="74"/>
      <c r="L56" s="74"/>
      <c r="M56" s="74"/>
      <c r="N56" s="34"/>
      <c r="O56" s="74"/>
      <c r="P56" s="34"/>
      <c r="Q56" s="56">
        <f>G56-H56</f>
        <v>0</v>
      </c>
      <c r="R56" s="34"/>
    </row>
    <row r="57" spans="1:19" ht="15">
      <c r="A57" s="1"/>
      <c r="B57" s="1"/>
      <c r="C57" s="57">
        <f>SUM(C5:C55)</f>
        <v>650481</v>
      </c>
      <c r="D57" s="57">
        <f>SUM(D5:D55)</f>
        <v>501506</v>
      </c>
      <c r="E57" s="57">
        <f>SUM(E5:E55)</f>
        <v>519191.7900000001</v>
      </c>
      <c r="F57" s="57">
        <f>SUM(F5:F55)</f>
        <v>545679</v>
      </c>
      <c r="G57" s="57">
        <f>SUM(G5:G56)</f>
        <v>545640</v>
      </c>
      <c r="H57" s="9">
        <f>SUM(H5:H55,H56)</f>
        <v>580475.3899999999</v>
      </c>
      <c r="I57" s="71">
        <f aca="true" t="shared" si="3" ref="I57:N57">SUM(I5:I55)</f>
        <v>565440</v>
      </c>
      <c r="J57" s="35">
        <f t="shared" si="3"/>
        <v>572457.74</v>
      </c>
      <c r="K57" s="75">
        <f t="shared" si="3"/>
        <v>618539</v>
      </c>
      <c r="L57" s="75">
        <f t="shared" si="3"/>
        <v>485865.93</v>
      </c>
      <c r="M57" s="82">
        <f t="shared" si="3"/>
        <v>-132673.07</v>
      </c>
      <c r="N57" s="35">
        <f t="shared" si="3"/>
        <v>616083.41</v>
      </c>
      <c r="O57" s="75">
        <f>SUM(O5:O56)</f>
        <v>-2455.59</v>
      </c>
      <c r="P57" s="35">
        <f>SUM(P5:P55)</f>
        <v>610600</v>
      </c>
      <c r="Q57" s="57">
        <f>SUM(Q5:Q55)</f>
        <v>45160</v>
      </c>
      <c r="R57" s="134">
        <f>SUM(R5:R55)</f>
        <v>658466.9400000001</v>
      </c>
      <c r="S57" s="135">
        <f>SUM(S4:S56)</f>
        <v>658466.94</v>
      </c>
    </row>
    <row r="58" spans="3:6" ht="15">
      <c r="C58" s="58"/>
      <c r="D58" s="58"/>
      <c r="E58" s="58"/>
      <c r="F58" s="59"/>
    </row>
    <row r="59" spans="3:6" ht="15">
      <c r="C59" s="58"/>
      <c r="D59" s="58"/>
      <c r="E59" s="58"/>
      <c r="F59" s="59"/>
    </row>
    <row r="60" spans="3:18" ht="15">
      <c r="C60" s="58"/>
      <c r="D60" s="58"/>
      <c r="E60" s="58"/>
      <c r="G60" s="58"/>
      <c r="H60" s="11"/>
      <c r="I60" s="58"/>
      <c r="J60" s="37"/>
      <c r="K60" s="77"/>
      <c r="L60" s="77"/>
      <c r="N60" s="37"/>
      <c r="O60" s="77"/>
      <c r="P60" s="37"/>
      <c r="Q60" s="58"/>
      <c r="R60" s="37"/>
    </row>
    <row r="61" spans="3:18" ht="15">
      <c r="C61" s="58"/>
      <c r="D61" s="58"/>
      <c r="E61" s="58"/>
      <c r="G61" s="58"/>
      <c r="H61" s="11"/>
      <c r="I61" s="58"/>
      <c r="J61" s="37"/>
      <c r="K61" s="77"/>
      <c r="L61" s="77"/>
      <c r="N61" s="37"/>
      <c r="O61" s="77"/>
      <c r="P61" s="37"/>
      <c r="Q61" s="58"/>
      <c r="R61" s="37"/>
    </row>
    <row r="62" spans="3:18" ht="15">
      <c r="C62" s="58"/>
      <c r="D62" s="58"/>
      <c r="E62" s="58"/>
      <c r="G62" s="58"/>
      <c r="H62" s="11"/>
      <c r="I62" s="58"/>
      <c r="J62" s="37"/>
      <c r="K62" s="77"/>
      <c r="L62" s="77"/>
      <c r="N62" s="37"/>
      <c r="O62" s="77"/>
      <c r="P62" s="37"/>
      <c r="Q62" s="58"/>
      <c r="R62" s="37"/>
    </row>
    <row r="63" spans="3:18" ht="15">
      <c r="C63" s="58"/>
      <c r="D63" s="58"/>
      <c r="E63" s="58"/>
      <c r="G63" s="58"/>
      <c r="H63" s="11"/>
      <c r="I63" s="58"/>
      <c r="J63" s="37"/>
      <c r="K63" s="77"/>
      <c r="L63" s="77"/>
      <c r="N63" s="37"/>
      <c r="O63" s="77"/>
      <c r="P63" s="37"/>
      <c r="Q63" s="58"/>
      <c r="R63" s="37"/>
    </row>
    <row r="64" spans="3:18" ht="15">
      <c r="C64" s="58"/>
      <c r="D64" s="58"/>
      <c r="E64" s="58"/>
      <c r="G64" s="58"/>
      <c r="H64" s="11"/>
      <c r="I64" s="58"/>
      <c r="J64" s="37"/>
      <c r="K64" s="77"/>
      <c r="L64" s="77"/>
      <c r="N64" s="37"/>
      <c r="O64" s="77"/>
      <c r="P64" s="37"/>
      <c r="Q64" s="58"/>
      <c r="R64" s="37"/>
    </row>
    <row r="100" spans="3:18" ht="15">
      <c r="C100" s="58"/>
      <c r="D100" s="58"/>
      <c r="E100" s="58"/>
      <c r="G100" s="58"/>
      <c r="H100" s="11"/>
      <c r="I100" s="58"/>
      <c r="J100" s="37"/>
      <c r="K100" s="77"/>
      <c r="L100" s="77"/>
      <c r="N100" s="37"/>
      <c r="O100" s="77"/>
      <c r="P100" s="37"/>
      <c r="Q100" s="58"/>
      <c r="R100" s="37"/>
    </row>
    <row r="101" spans="3:18" ht="15">
      <c r="C101" s="58"/>
      <c r="D101" s="58"/>
      <c r="E101" s="58"/>
      <c r="G101" s="58"/>
      <c r="H101" s="11"/>
      <c r="I101" s="58"/>
      <c r="J101" s="37"/>
      <c r="K101" s="77"/>
      <c r="L101" s="77"/>
      <c r="N101" s="37"/>
      <c r="O101" s="77"/>
      <c r="P101" s="37"/>
      <c r="Q101" s="58"/>
      <c r="R101" s="37"/>
    </row>
    <row r="102" ht="15">
      <c r="Q102" s="58"/>
    </row>
    <row r="103" ht="15">
      <c r="Q103" s="63"/>
    </row>
    <row r="104" ht="15">
      <c r="Q104" s="58"/>
    </row>
    <row r="105" ht="15">
      <c r="Q105" s="58"/>
    </row>
    <row r="106" ht="15">
      <c r="Q106" s="58"/>
    </row>
    <row r="107" ht="15">
      <c r="Q107" s="58"/>
    </row>
    <row r="108" ht="15">
      <c r="Q108" s="58"/>
    </row>
    <row r="109" ht="15">
      <c r="Q109" s="58"/>
    </row>
    <row r="110" ht="15">
      <c r="Q110" s="58"/>
    </row>
    <row r="111" ht="15">
      <c r="Q111" s="58"/>
    </row>
    <row r="112" ht="15">
      <c r="Q112" s="70"/>
    </row>
    <row r="113" spans="3:6" ht="15">
      <c r="C113" s="58"/>
      <c r="D113" s="58"/>
      <c r="E113" s="58"/>
      <c r="F113" s="59"/>
    </row>
    <row r="114" ht="15">
      <c r="F114" s="59"/>
    </row>
    <row r="115" spans="1:18" ht="15">
      <c r="A115" s="14"/>
      <c r="B115" s="14"/>
      <c r="C115" s="60"/>
      <c r="E115" s="60"/>
      <c r="G115" s="60"/>
      <c r="H115" s="14"/>
      <c r="I115" s="60"/>
      <c r="J115" s="38"/>
      <c r="K115" s="78"/>
      <c r="L115" s="78"/>
      <c r="M115" s="80"/>
      <c r="N115" s="38"/>
      <c r="O115" s="78"/>
      <c r="P115" s="38"/>
      <c r="Q115" s="60"/>
      <c r="R115" s="38"/>
    </row>
    <row r="116" spans="1:18" ht="15">
      <c r="A116" s="14"/>
      <c r="B116" s="14"/>
      <c r="C116" s="60"/>
      <c r="E116" s="60"/>
      <c r="G116" s="60"/>
      <c r="H116" s="14"/>
      <c r="I116" s="60"/>
      <c r="J116" s="38"/>
      <c r="K116" s="78"/>
      <c r="L116" s="78"/>
      <c r="M116" s="80"/>
      <c r="N116" s="38"/>
      <c r="O116" s="78"/>
      <c r="P116" s="38"/>
      <c r="Q116" s="60"/>
      <c r="R116" s="38"/>
    </row>
    <row r="117" spans="1:18" ht="15">
      <c r="A117" s="14"/>
      <c r="B117" s="14"/>
      <c r="C117" s="60"/>
      <c r="E117" s="60"/>
      <c r="G117" s="60"/>
      <c r="H117" s="14"/>
      <c r="I117" s="60"/>
      <c r="J117" s="38"/>
      <c r="K117" s="78"/>
      <c r="L117" s="78"/>
      <c r="M117" s="80"/>
      <c r="N117" s="38"/>
      <c r="O117" s="78"/>
      <c r="P117" s="38"/>
      <c r="Q117" s="60"/>
      <c r="R117" s="38"/>
    </row>
    <row r="118" spans="1:18" ht="15">
      <c r="A118" s="14"/>
      <c r="B118" s="14"/>
      <c r="C118" s="60"/>
      <c r="E118" s="60"/>
      <c r="G118" s="60"/>
      <c r="H118" s="14"/>
      <c r="I118" s="60"/>
      <c r="J118" s="38"/>
      <c r="K118" s="78"/>
      <c r="L118" s="78"/>
      <c r="M118" s="80"/>
      <c r="N118" s="38"/>
      <c r="O118" s="78"/>
      <c r="P118" s="38"/>
      <c r="Q118" s="60"/>
      <c r="R118" s="38"/>
    </row>
    <row r="119" spans="1:18" ht="15">
      <c r="A119" s="14"/>
      <c r="B119" s="14"/>
      <c r="C119" s="60"/>
      <c r="E119" s="60"/>
      <c r="G119" s="60"/>
      <c r="H119" s="14"/>
      <c r="I119" s="60"/>
      <c r="J119" s="38"/>
      <c r="K119" s="78"/>
      <c r="L119" s="78"/>
      <c r="M119" s="80"/>
      <c r="N119" s="38"/>
      <c r="O119" s="78"/>
      <c r="P119" s="38"/>
      <c r="Q119" s="60"/>
      <c r="R119" s="38"/>
    </row>
    <row r="120" spans="1:18" ht="15">
      <c r="A120" s="14"/>
      <c r="B120" s="14"/>
      <c r="C120" s="60"/>
      <c r="E120" s="60"/>
      <c r="G120" s="60"/>
      <c r="H120" s="14"/>
      <c r="I120" s="60"/>
      <c r="J120" s="38"/>
      <c r="K120" s="78"/>
      <c r="L120" s="78"/>
      <c r="M120" s="80"/>
      <c r="N120" s="38"/>
      <c r="O120" s="78"/>
      <c r="P120" s="38"/>
      <c r="Q120" s="60"/>
      <c r="R120" s="38"/>
    </row>
    <row r="121" spans="1:18" ht="15">
      <c r="A121" s="14"/>
      <c r="B121" s="14"/>
      <c r="C121" s="60"/>
      <c r="E121" s="60"/>
      <c r="G121" s="60"/>
      <c r="H121" s="14"/>
      <c r="I121" s="60"/>
      <c r="J121" s="38"/>
      <c r="K121" s="78"/>
      <c r="L121" s="78"/>
      <c r="M121" s="80"/>
      <c r="N121" s="38"/>
      <c r="O121" s="78"/>
      <c r="P121" s="38"/>
      <c r="Q121" s="60"/>
      <c r="R121" s="38"/>
    </row>
    <row r="122" spans="1:18" ht="15">
      <c r="A122" s="14"/>
      <c r="B122" s="14"/>
      <c r="C122" s="61"/>
      <c r="E122" s="61"/>
      <c r="G122" s="60"/>
      <c r="H122" s="14"/>
      <c r="I122" s="60"/>
      <c r="J122" s="38"/>
      <c r="K122" s="78"/>
      <c r="L122" s="78"/>
      <c r="M122" s="80"/>
      <c r="N122" s="38"/>
      <c r="O122" s="78"/>
      <c r="P122" s="38"/>
      <c r="Q122" s="60"/>
      <c r="R122" s="38"/>
    </row>
    <row r="123" spans="1:18" ht="15">
      <c r="A123" s="14"/>
      <c r="B123" s="14"/>
      <c r="C123" s="61"/>
      <c r="E123" s="61"/>
      <c r="G123" s="60"/>
      <c r="H123" s="14"/>
      <c r="I123" s="60"/>
      <c r="J123" s="38"/>
      <c r="K123" s="78"/>
      <c r="L123" s="78"/>
      <c r="M123" s="80"/>
      <c r="N123" s="38"/>
      <c r="O123" s="78"/>
      <c r="P123" s="38"/>
      <c r="Q123" s="60"/>
      <c r="R123" s="38"/>
    </row>
    <row r="124" spans="1:18" ht="15">
      <c r="A124" s="14"/>
      <c r="B124" s="14"/>
      <c r="C124" s="61"/>
      <c r="E124" s="61"/>
      <c r="G124" s="60"/>
      <c r="H124" s="14"/>
      <c r="I124" s="60"/>
      <c r="J124" s="38"/>
      <c r="K124" s="78"/>
      <c r="L124" s="78"/>
      <c r="M124" s="80"/>
      <c r="N124" s="38"/>
      <c r="O124" s="78"/>
      <c r="P124" s="38"/>
      <c r="Q124" s="60"/>
      <c r="R124" s="38"/>
    </row>
    <row r="125" spans="1:18" ht="15">
      <c r="A125" s="14"/>
      <c r="B125" s="14"/>
      <c r="C125" s="61"/>
      <c r="D125" s="61"/>
      <c r="E125" s="61"/>
      <c r="F125" s="60"/>
      <c r="G125" s="60"/>
      <c r="H125" s="14"/>
      <c r="I125" s="60"/>
      <c r="J125" s="38"/>
      <c r="K125" s="78"/>
      <c r="L125" s="78"/>
      <c r="M125" s="80"/>
      <c r="N125" s="38"/>
      <c r="O125" s="78"/>
      <c r="P125" s="38"/>
      <c r="Q125" s="60"/>
      <c r="R125" s="38"/>
    </row>
    <row r="126" spans="1:18" ht="15">
      <c r="A126" s="14"/>
      <c r="B126" s="16"/>
      <c r="C126" s="62"/>
      <c r="D126" s="62"/>
      <c r="E126" s="62"/>
      <c r="F126" s="60"/>
      <c r="G126" s="60"/>
      <c r="H126" s="14"/>
      <c r="I126" s="60"/>
      <c r="J126" s="38"/>
      <c r="K126" s="78"/>
      <c r="L126" s="78"/>
      <c r="M126" s="80"/>
      <c r="N126" s="38"/>
      <c r="O126" s="78"/>
      <c r="P126" s="38"/>
      <c r="Q126" s="60"/>
      <c r="R126" s="38"/>
    </row>
    <row r="127" spans="1:18" ht="15">
      <c r="A127" s="14"/>
      <c r="B127" s="12"/>
      <c r="C127" s="63"/>
      <c r="D127" s="63"/>
      <c r="E127" s="63"/>
      <c r="F127" s="63"/>
      <c r="G127" s="63"/>
      <c r="H127" s="12"/>
      <c r="I127" s="63"/>
      <c r="J127" s="39"/>
      <c r="K127" s="79"/>
      <c r="L127" s="79"/>
      <c r="M127" s="84"/>
      <c r="N127" s="39"/>
      <c r="O127" s="79"/>
      <c r="P127" s="39"/>
      <c r="Q127" s="63"/>
      <c r="R127" s="39"/>
    </row>
    <row r="128" spans="1:18" ht="15">
      <c r="A128" s="14"/>
      <c r="B128" s="14"/>
      <c r="C128" s="61"/>
      <c r="D128" s="61"/>
      <c r="E128" s="61"/>
      <c r="F128" s="61"/>
      <c r="G128" s="61"/>
      <c r="H128" s="15"/>
      <c r="I128" s="61"/>
      <c r="J128" s="40"/>
      <c r="K128" s="80"/>
      <c r="L128" s="80"/>
      <c r="M128" s="80"/>
      <c r="N128" s="40"/>
      <c r="O128" s="80"/>
      <c r="P128" s="40"/>
      <c r="Q128" s="61"/>
      <c r="R128" s="40"/>
    </row>
    <row r="129" spans="1:18" ht="15">
      <c r="A129" s="14"/>
      <c r="B129" s="14"/>
      <c r="C129" s="61"/>
      <c r="D129" s="61"/>
      <c r="E129" s="61"/>
      <c r="F129" s="61"/>
      <c r="G129" s="61"/>
      <c r="H129" s="15"/>
      <c r="I129" s="61"/>
      <c r="J129" s="40"/>
      <c r="K129" s="80"/>
      <c r="L129" s="80"/>
      <c r="M129" s="80"/>
      <c r="N129" s="40"/>
      <c r="O129" s="80"/>
      <c r="P129" s="40"/>
      <c r="Q129" s="61"/>
      <c r="R129" s="40"/>
    </row>
    <row r="130" spans="1:18" ht="15">
      <c r="A130" s="14"/>
      <c r="B130" s="14"/>
      <c r="C130" s="61"/>
      <c r="D130" s="61"/>
      <c r="E130" s="61"/>
      <c r="F130" s="61"/>
      <c r="G130" s="61"/>
      <c r="H130" s="15"/>
      <c r="I130" s="61"/>
      <c r="J130" s="40"/>
      <c r="K130" s="80"/>
      <c r="L130" s="80"/>
      <c r="M130" s="80"/>
      <c r="N130" s="40"/>
      <c r="O130" s="80"/>
      <c r="P130" s="40"/>
      <c r="Q130" s="61"/>
      <c r="R130" s="40"/>
    </row>
    <row r="131" spans="1:18" ht="15">
      <c r="A131" s="14"/>
      <c r="B131" s="14"/>
      <c r="C131" s="61"/>
      <c r="D131" s="61"/>
      <c r="E131" s="61"/>
      <c r="F131" s="61"/>
      <c r="G131" s="61"/>
      <c r="H131" s="15"/>
      <c r="I131" s="61"/>
      <c r="J131" s="40"/>
      <c r="K131" s="80"/>
      <c r="L131" s="80"/>
      <c r="M131" s="80"/>
      <c r="N131" s="40"/>
      <c r="O131" s="80"/>
      <c r="P131" s="40"/>
      <c r="Q131" s="61"/>
      <c r="R131" s="40"/>
    </row>
    <row r="132" spans="1:18" ht="15">
      <c r="A132" s="14"/>
      <c r="B132" s="14"/>
      <c r="C132" s="61"/>
      <c r="D132" s="61"/>
      <c r="E132" s="61"/>
      <c r="F132" s="61"/>
      <c r="G132" s="61"/>
      <c r="H132" s="15"/>
      <c r="I132" s="61"/>
      <c r="J132" s="40"/>
      <c r="K132" s="80"/>
      <c r="L132" s="80"/>
      <c r="M132" s="80"/>
      <c r="N132" s="40"/>
      <c r="O132" s="80"/>
      <c r="P132" s="40"/>
      <c r="Q132" s="61"/>
      <c r="R132" s="40"/>
    </row>
    <row r="133" spans="1:18" ht="15">
      <c r="A133" s="14"/>
      <c r="B133" s="14"/>
      <c r="C133" s="61"/>
      <c r="D133" s="61"/>
      <c r="E133" s="61"/>
      <c r="F133" s="61"/>
      <c r="G133" s="61"/>
      <c r="H133" s="15"/>
      <c r="I133" s="61"/>
      <c r="J133" s="40"/>
      <c r="K133" s="80"/>
      <c r="L133" s="80"/>
      <c r="M133" s="80"/>
      <c r="N133" s="40"/>
      <c r="O133" s="80"/>
      <c r="P133" s="40"/>
      <c r="Q133" s="61"/>
      <c r="R133" s="40"/>
    </row>
    <row r="134" spans="1:18" ht="15">
      <c r="A134" s="14"/>
      <c r="B134" s="14"/>
      <c r="C134" s="61"/>
      <c r="D134" s="61"/>
      <c r="E134" s="61"/>
      <c r="F134" s="61"/>
      <c r="G134" s="61"/>
      <c r="H134" s="15"/>
      <c r="I134" s="61"/>
      <c r="J134" s="40"/>
      <c r="K134" s="80"/>
      <c r="L134" s="80"/>
      <c r="M134" s="80"/>
      <c r="N134" s="40"/>
      <c r="O134" s="80"/>
      <c r="P134" s="40"/>
      <c r="Q134" s="61"/>
      <c r="R134" s="40"/>
    </row>
    <row r="135" spans="1:18" ht="15">
      <c r="A135" s="14"/>
      <c r="B135" s="14"/>
      <c r="C135" s="61"/>
      <c r="D135" s="61"/>
      <c r="E135" s="61"/>
      <c r="F135" s="61"/>
      <c r="G135" s="61"/>
      <c r="H135" s="15"/>
      <c r="I135" s="61"/>
      <c r="J135" s="40"/>
      <c r="K135" s="80"/>
      <c r="L135" s="80"/>
      <c r="M135" s="80"/>
      <c r="N135" s="40"/>
      <c r="O135" s="80"/>
      <c r="P135" s="40"/>
      <c r="Q135" s="61"/>
      <c r="R135" s="40"/>
    </row>
    <row r="136" spans="1:18" ht="15">
      <c r="A136" s="14"/>
      <c r="B136" s="14"/>
      <c r="C136" s="61"/>
      <c r="D136" s="61"/>
      <c r="E136" s="61"/>
      <c r="F136" s="61"/>
      <c r="G136" s="61"/>
      <c r="H136" s="15"/>
      <c r="I136" s="61"/>
      <c r="J136" s="40"/>
      <c r="K136" s="80"/>
      <c r="L136" s="80"/>
      <c r="M136" s="80"/>
      <c r="N136" s="40"/>
      <c r="O136" s="80"/>
      <c r="P136" s="40"/>
      <c r="Q136" s="61"/>
      <c r="R136" s="40"/>
    </row>
    <row r="137" spans="1:18" ht="15">
      <c r="A137" s="14"/>
      <c r="B137" s="14"/>
      <c r="C137" s="61"/>
      <c r="D137" s="61"/>
      <c r="E137" s="61"/>
      <c r="F137" s="61"/>
      <c r="G137" s="61"/>
      <c r="H137" s="15"/>
      <c r="I137" s="61"/>
      <c r="J137" s="40"/>
      <c r="K137" s="80"/>
      <c r="L137" s="80"/>
      <c r="M137" s="80"/>
      <c r="N137" s="40"/>
      <c r="O137" s="80"/>
      <c r="P137" s="40"/>
      <c r="Q137" s="61"/>
      <c r="R137" s="40"/>
    </row>
    <row r="138" spans="1:18" ht="15">
      <c r="A138" s="14"/>
      <c r="B138" s="14"/>
      <c r="C138" s="61"/>
      <c r="D138" s="61"/>
      <c r="E138" s="61"/>
      <c r="F138" s="61"/>
      <c r="G138" s="61"/>
      <c r="H138" s="15"/>
      <c r="I138" s="61"/>
      <c r="J138" s="40"/>
      <c r="K138" s="80"/>
      <c r="L138" s="80"/>
      <c r="M138" s="80"/>
      <c r="N138" s="40"/>
      <c r="O138" s="80"/>
      <c r="P138" s="40"/>
      <c r="Q138" s="61"/>
      <c r="R138" s="40"/>
    </row>
    <row r="139" spans="1:18" ht="15">
      <c r="A139" s="14"/>
      <c r="B139" s="14"/>
      <c r="C139" s="61"/>
      <c r="D139" s="61"/>
      <c r="E139" s="61"/>
      <c r="F139" s="61"/>
      <c r="G139" s="61"/>
      <c r="H139" s="15"/>
      <c r="I139" s="61"/>
      <c r="J139" s="40"/>
      <c r="K139" s="80"/>
      <c r="L139" s="80"/>
      <c r="M139" s="80"/>
      <c r="N139" s="40"/>
      <c r="O139" s="80"/>
      <c r="P139" s="40"/>
      <c r="Q139" s="61"/>
      <c r="R139" s="40"/>
    </row>
    <row r="140" spans="1:18" ht="15">
      <c r="A140" s="14"/>
      <c r="B140" s="14"/>
      <c r="C140" s="61"/>
      <c r="D140" s="61"/>
      <c r="E140" s="61"/>
      <c r="F140" s="61"/>
      <c r="G140" s="61"/>
      <c r="H140" s="15"/>
      <c r="I140" s="61"/>
      <c r="J140" s="40"/>
      <c r="K140" s="80"/>
      <c r="L140" s="80"/>
      <c r="M140" s="80"/>
      <c r="N140" s="40"/>
      <c r="O140" s="80"/>
      <c r="P140" s="40"/>
      <c r="Q140" s="61"/>
      <c r="R140" s="40"/>
    </row>
    <row r="141" spans="1:18" ht="15">
      <c r="A141" s="14"/>
      <c r="B141" s="14"/>
      <c r="C141" s="61"/>
      <c r="D141" s="61"/>
      <c r="E141" s="61"/>
      <c r="F141" s="61"/>
      <c r="G141" s="61"/>
      <c r="H141" s="15"/>
      <c r="I141" s="61"/>
      <c r="J141" s="40"/>
      <c r="K141" s="80"/>
      <c r="L141" s="80"/>
      <c r="M141" s="80"/>
      <c r="N141" s="40"/>
      <c r="O141" s="80"/>
      <c r="P141" s="40"/>
      <c r="Q141" s="61"/>
      <c r="R141" s="40"/>
    </row>
    <row r="142" spans="1:18" ht="15">
      <c r="A142" s="14"/>
      <c r="B142" s="14"/>
      <c r="C142" s="61"/>
      <c r="D142" s="61"/>
      <c r="E142" s="61"/>
      <c r="F142" s="61"/>
      <c r="G142" s="61"/>
      <c r="H142" s="15"/>
      <c r="I142" s="61"/>
      <c r="J142" s="40"/>
      <c r="K142" s="80"/>
      <c r="L142" s="80"/>
      <c r="M142" s="80"/>
      <c r="N142" s="40"/>
      <c r="O142" s="80"/>
      <c r="P142" s="40"/>
      <c r="Q142" s="61"/>
      <c r="R142" s="40"/>
    </row>
    <row r="143" spans="1:18" ht="15">
      <c r="A143" s="14"/>
      <c r="B143" s="14"/>
      <c r="C143" s="61"/>
      <c r="D143" s="61"/>
      <c r="E143" s="61"/>
      <c r="F143" s="61"/>
      <c r="G143" s="61"/>
      <c r="H143" s="15"/>
      <c r="I143" s="61"/>
      <c r="J143" s="40"/>
      <c r="K143" s="80"/>
      <c r="L143" s="80"/>
      <c r="M143" s="80"/>
      <c r="N143" s="40"/>
      <c r="O143" s="80"/>
      <c r="P143" s="40"/>
      <c r="Q143" s="61"/>
      <c r="R143" s="40"/>
    </row>
    <row r="144" spans="1:18" ht="15">
      <c r="A144" s="14"/>
      <c r="B144" s="14"/>
      <c r="C144" s="61"/>
      <c r="D144" s="61"/>
      <c r="E144" s="61"/>
      <c r="F144" s="61"/>
      <c r="G144" s="61"/>
      <c r="H144" s="15"/>
      <c r="I144" s="61"/>
      <c r="J144" s="40"/>
      <c r="K144" s="80"/>
      <c r="L144" s="80"/>
      <c r="M144" s="80"/>
      <c r="N144" s="40"/>
      <c r="O144" s="80"/>
      <c r="P144" s="40"/>
      <c r="Q144" s="61"/>
      <c r="R144" s="40"/>
    </row>
    <row r="145" spans="1:18" ht="15">
      <c r="A145" s="14"/>
      <c r="B145" s="14"/>
      <c r="C145" s="61"/>
      <c r="D145" s="61"/>
      <c r="E145" s="61"/>
      <c r="F145" s="61"/>
      <c r="G145" s="61"/>
      <c r="H145" s="15"/>
      <c r="I145" s="61"/>
      <c r="J145" s="40"/>
      <c r="K145" s="80"/>
      <c r="L145" s="80"/>
      <c r="M145" s="80"/>
      <c r="N145" s="40"/>
      <c r="O145" s="80"/>
      <c r="P145" s="40"/>
      <c r="Q145" s="61"/>
      <c r="R145" s="40"/>
    </row>
    <row r="146" spans="1:18" ht="15">
      <c r="A146" s="14"/>
      <c r="B146" s="14"/>
      <c r="C146" s="61"/>
      <c r="D146" s="61"/>
      <c r="E146" s="61"/>
      <c r="F146" s="61"/>
      <c r="G146" s="61"/>
      <c r="H146" s="15"/>
      <c r="I146" s="61"/>
      <c r="J146" s="40"/>
      <c r="K146" s="80"/>
      <c r="L146" s="80"/>
      <c r="M146" s="80"/>
      <c r="N146" s="40"/>
      <c r="O146" s="80"/>
      <c r="P146" s="40"/>
      <c r="Q146" s="61"/>
      <c r="R146" s="40"/>
    </row>
    <row r="147" spans="1:18" ht="15">
      <c r="A147" s="14"/>
      <c r="B147" s="14"/>
      <c r="C147" s="61"/>
      <c r="D147" s="61"/>
      <c r="E147" s="61"/>
      <c r="F147" s="61"/>
      <c r="G147" s="61"/>
      <c r="H147" s="15"/>
      <c r="I147" s="61"/>
      <c r="J147" s="40"/>
      <c r="K147" s="80"/>
      <c r="L147" s="80"/>
      <c r="M147" s="80"/>
      <c r="N147" s="40"/>
      <c r="O147" s="80"/>
      <c r="P147" s="40"/>
      <c r="Q147" s="61"/>
      <c r="R147" s="40"/>
    </row>
    <row r="148" spans="1:18" ht="15">
      <c r="A148" s="14"/>
      <c r="B148" s="14"/>
      <c r="C148" s="61"/>
      <c r="D148" s="61"/>
      <c r="E148" s="61"/>
      <c r="F148" s="61"/>
      <c r="G148" s="61"/>
      <c r="H148" s="15"/>
      <c r="I148" s="61"/>
      <c r="J148" s="40"/>
      <c r="K148" s="80"/>
      <c r="L148" s="80"/>
      <c r="M148" s="80"/>
      <c r="N148" s="40"/>
      <c r="O148" s="80"/>
      <c r="P148" s="40"/>
      <c r="Q148" s="61"/>
      <c r="R148" s="40"/>
    </row>
    <row r="149" spans="1:18" ht="15">
      <c r="A149" s="14"/>
      <c r="B149" s="14"/>
      <c r="C149" s="61"/>
      <c r="D149" s="61"/>
      <c r="E149" s="61"/>
      <c r="F149" s="61"/>
      <c r="G149" s="61"/>
      <c r="H149" s="15"/>
      <c r="I149" s="61"/>
      <c r="J149" s="40"/>
      <c r="K149" s="80"/>
      <c r="L149" s="80"/>
      <c r="M149" s="80"/>
      <c r="N149" s="40"/>
      <c r="O149" s="80"/>
      <c r="P149" s="40"/>
      <c r="Q149" s="61"/>
      <c r="R149" s="40"/>
    </row>
    <row r="151" spans="3:17" ht="15">
      <c r="C151" s="64" t="s">
        <v>107</v>
      </c>
      <c r="D151" s="60"/>
      <c r="E151" s="60"/>
      <c r="Q151" s="59">
        <v>15000</v>
      </c>
    </row>
    <row r="152" spans="1:18" ht="15">
      <c r="A152" s="14"/>
      <c r="B152" s="12"/>
      <c r="C152" s="113"/>
      <c r="D152" s="65"/>
      <c r="E152" s="65"/>
      <c r="F152" s="65"/>
      <c r="G152" s="65"/>
      <c r="H152" s="18"/>
      <c r="I152" s="65"/>
      <c r="J152" s="41"/>
      <c r="K152" s="81"/>
      <c r="L152" s="81"/>
      <c r="M152" s="85"/>
      <c r="N152" s="41"/>
      <c r="O152" s="81"/>
      <c r="P152" s="41"/>
      <c r="Q152" s="114"/>
      <c r="R152" s="39"/>
    </row>
    <row r="153" spans="1:18" ht="15">
      <c r="A153" s="112"/>
      <c r="B153" s="12"/>
      <c r="C153" s="113"/>
      <c r="D153" s="65"/>
      <c r="E153" s="65"/>
      <c r="F153" s="65"/>
      <c r="G153" s="68"/>
      <c r="H153" s="19"/>
      <c r="I153" s="68"/>
      <c r="J153" s="41"/>
      <c r="K153" s="81"/>
      <c r="L153" s="81"/>
      <c r="M153" s="85"/>
      <c r="N153" s="41"/>
      <c r="O153" s="81"/>
      <c r="P153" s="41"/>
      <c r="Q153" s="115"/>
      <c r="R153" s="39"/>
    </row>
    <row r="154" spans="1:18" ht="15">
      <c r="A154" s="14"/>
      <c r="B154" s="14"/>
      <c r="C154" s="111"/>
      <c r="D154" s="56"/>
      <c r="E154" s="56"/>
      <c r="F154" s="56"/>
      <c r="G154" s="56"/>
      <c r="H154" s="4"/>
      <c r="I154" s="56"/>
      <c r="J154" s="34"/>
      <c r="K154" s="74"/>
      <c r="L154" s="74"/>
      <c r="M154" s="74"/>
      <c r="N154" s="34"/>
      <c r="O154" s="74"/>
      <c r="P154" s="34"/>
      <c r="Q154" s="116"/>
      <c r="R154" s="40"/>
    </row>
    <row r="155" spans="3:18" ht="15">
      <c r="C155" s="58"/>
      <c r="D155" s="58"/>
      <c r="E155" s="58"/>
      <c r="G155" s="58"/>
      <c r="H155" s="11"/>
      <c r="I155" s="58"/>
      <c r="J155" s="37"/>
      <c r="K155" s="77"/>
      <c r="L155" s="77"/>
      <c r="N155" s="37"/>
      <c r="O155" s="77"/>
      <c r="P155" s="37"/>
      <c r="Q155" s="58"/>
      <c r="R155" s="37"/>
    </row>
    <row r="156" spans="3:18" ht="15">
      <c r="C156" s="58"/>
      <c r="D156" s="58"/>
      <c r="E156" s="58"/>
      <c r="G156" s="58"/>
      <c r="H156" s="11"/>
      <c r="I156" s="58"/>
      <c r="J156" s="37"/>
      <c r="K156" s="77"/>
      <c r="L156" s="77"/>
      <c r="N156" s="37"/>
      <c r="O156" s="77"/>
      <c r="P156" s="37"/>
      <c r="Q156" s="58"/>
      <c r="R156" s="37"/>
    </row>
    <row r="157" spans="3:18" ht="15">
      <c r="C157" s="58"/>
      <c r="D157" s="58"/>
      <c r="E157" s="58"/>
      <c r="G157" s="58"/>
      <c r="H157" s="11"/>
      <c r="I157" s="58"/>
      <c r="J157" s="37"/>
      <c r="K157" s="77"/>
      <c r="L157" s="77"/>
      <c r="N157" s="37"/>
      <c r="O157" s="77"/>
      <c r="P157" s="37"/>
      <c r="Q157" s="58"/>
      <c r="R157" s="37"/>
    </row>
    <row r="158" spans="3:18" ht="15">
      <c r="C158" s="58"/>
      <c r="D158" s="58"/>
      <c r="E158" s="58"/>
      <c r="G158" s="58">
        <v>1500</v>
      </c>
      <c r="H158" s="11"/>
      <c r="I158" s="58"/>
      <c r="J158" s="37"/>
      <c r="K158" s="77"/>
      <c r="L158" s="77"/>
      <c r="N158" s="37"/>
      <c r="O158" s="77"/>
      <c r="P158" s="37"/>
      <c r="Q158" s="58">
        <v>555</v>
      </c>
      <c r="R158" s="37"/>
    </row>
    <row r="159" spans="3:18" ht="15">
      <c r="C159" s="58"/>
      <c r="D159" s="58"/>
      <c r="E159" s="58"/>
      <c r="G159" s="58">
        <v>600</v>
      </c>
      <c r="H159" s="11"/>
      <c r="I159" s="58"/>
      <c r="J159" s="37"/>
      <c r="K159" s="77"/>
      <c r="L159" s="77"/>
      <c r="N159" s="37"/>
      <c r="O159" s="77"/>
      <c r="P159" s="37"/>
      <c r="Q159" s="58">
        <v>700</v>
      </c>
      <c r="R159" s="37"/>
    </row>
    <row r="160" spans="3:18" ht="15">
      <c r="C160" s="58"/>
      <c r="D160" s="58"/>
      <c r="E160" s="58"/>
      <c r="G160" s="58">
        <v>250</v>
      </c>
      <c r="H160" s="11"/>
      <c r="I160" s="58"/>
      <c r="J160" s="37"/>
      <c r="K160" s="77"/>
      <c r="L160" s="77"/>
      <c r="N160" s="37"/>
      <c r="O160" s="77"/>
      <c r="P160" s="37"/>
      <c r="Q160" s="58">
        <v>1000</v>
      </c>
      <c r="R160" s="37"/>
    </row>
    <row r="161" spans="3:18" ht="15">
      <c r="C161" s="58"/>
      <c r="D161" s="58"/>
      <c r="E161" s="58"/>
      <c r="G161" s="58">
        <v>900</v>
      </c>
      <c r="H161" s="11"/>
      <c r="I161" s="58"/>
      <c r="J161" s="37"/>
      <c r="K161" s="77"/>
      <c r="L161" s="77"/>
      <c r="N161" s="37"/>
      <c r="O161" s="77"/>
      <c r="P161" s="37"/>
      <c r="Q161" s="58">
        <v>950</v>
      </c>
      <c r="R161" s="37"/>
    </row>
    <row r="162" spans="3:18" ht="15">
      <c r="C162" s="58"/>
      <c r="D162" s="58"/>
      <c r="E162" s="58"/>
      <c r="G162" s="58">
        <v>39</v>
      </c>
      <c r="H162" s="11"/>
      <c r="I162" s="58"/>
      <c r="J162" s="37"/>
      <c r="K162" s="77"/>
      <c r="L162" s="77"/>
      <c r="N162" s="37"/>
      <c r="O162" s="77"/>
      <c r="P162" s="37"/>
      <c r="Q162" s="58">
        <v>0</v>
      </c>
      <c r="R162" s="37"/>
    </row>
    <row r="163" spans="3:18" ht="15">
      <c r="C163" s="58"/>
      <c r="D163" s="58"/>
      <c r="E163" s="58"/>
      <c r="G163" s="58"/>
      <c r="H163" s="11"/>
      <c r="I163" s="58"/>
      <c r="J163" s="37"/>
      <c r="K163" s="77"/>
      <c r="L163" s="77"/>
      <c r="N163" s="37"/>
      <c r="O163" s="77"/>
      <c r="P163" s="37"/>
      <c r="Q163" s="58"/>
      <c r="R163" s="37"/>
    </row>
    <row r="164" spans="3:18" ht="15">
      <c r="C164" s="58"/>
      <c r="D164" s="58"/>
      <c r="E164" s="58"/>
      <c r="G164" s="58"/>
      <c r="H164" s="11"/>
      <c r="I164" s="58"/>
      <c r="J164" s="37"/>
      <c r="K164" s="77"/>
      <c r="L164" s="77"/>
      <c r="N164" s="37"/>
      <c r="O164" s="77"/>
      <c r="P164" s="37"/>
      <c r="Q164" s="58"/>
      <c r="R164" s="37"/>
    </row>
    <row r="165" spans="3:18" ht="15">
      <c r="C165" s="58"/>
      <c r="D165" s="58"/>
      <c r="E165" s="58"/>
      <c r="G165" s="58">
        <v>50000</v>
      </c>
      <c r="H165" s="11"/>
      <c r="I165" s="58"/>
      <c r="J165" s="37"/>
      <c r="K165" s="77"/>
      <c r="L165" s="77"/>
      <c r="N165" s="37"/>
      <c r="O165" s="77"/>
      <c r="P165" s="37"/>
      <c r="Q165" s="58">
        <v>0</v>
      </c>
      <c r="R165" s="37"/>
    </row>
    <row r="166" spans="3:18" ht="15">
      <c r="C166" s="58"/>
      <c r="D166" s="58"/>
      <c r="E166" s="58"/>
      <c r="G166" s="58">
        <v>750</v>
      </c>
      <c r="H166" s="11"/>
      <c r="I166" s="58"/>
      <c r="J166" s="37"/>
      <c r="K166" s="77"/>
      <c r="L166" s="77"/>
      <c r="N166" s="37"/>
      <c r="O166" s="77"/>
      <c r="P166" s="37"/>
      <c r="Q166" s="59">
        <v>0</v>
      </c>
      <c r="R166" s="37"/>
    </row>
    <row r="167" spans="3:18" ht="15">
      <c r="C167" s="58"/>
      <c r="D167" s="58"/>
      <c r="E167" s="58"/>
      <c r="G167" s="58">
        <v>2500</v>
      </c>
      <c r="H167" s="11"/>
      <c r="I167" s="58"/>
      <c r="J167" s="37"/>
      <c r="K167" s="77"/>
      <c r="L167" s="77"/>
      <c r="N167" s="37"/>
      <c r="O167" s="77"/>
      <c r="P167" s="37"/>
      <c r="Q167" s="58">
        <v>0</v>
      </c>
      <c r="R167" s="37"/>
    </row>
    <row r="168" spans="3:18" ht="15">
      <c r="C168" s="58"/>
      <c r="D168" s="58"/>
      <c r="E168" s="58"/>
      <c r="G168" s="58">
        <v>300</v>
      </c>
      <c r="H168" s="11"/>
      <c r="I168" s="58"/>
      <c r="J168" s="37"/>
      <c r="K168" s="77"/>
      <c r="L168" s="77"/>
      <c r="N168" s="37"/>
      <c r="O168" s="77"/>
      <c r="P168" s="37"/>
      <c r="Q168" s="58">
        <v>0</v>
      </c>
      <c r="R168" s="37"/>
    </row>
    <row r="169" spans="3:18" ht="15">
      <c r="C169" s="58"/>
      <c r="D169" s="58"/>
      <c r="E169" s="58"/>
      <c r="G169" s="58">
        <v>1000</v>
      </c>
      <c r="H169" s="11"/>
      <c r="I169" s="58"/>
      <c r="J169" s="37"/>
      <c r="K169" s="77"/>
      <c r="L169" s="77"/>
      <c r="N169" s="37"/>
      <c r="O169" s="77"/>
      <c r="P169" s="37"/>
      <c r="R169" s="37"/>
    </row>
    <row r="170" spans="3:18" ht="15">
      <c r="C170" s="58"/>
      <c r="D170" s="58"/>
      <c r="E170" s="58"/>
      <c r="G170" s="58">
        <v>350</v>
      </c>
      <c r="H170" s="11"/>
      <c r="I170" s="58"/>
      <c r="J170" s="37"/>
      <c r="K170" s="77"/>
      <c r="L170" s="77"/>
      <c r="N170" s="37"/>
      <c r="O170" s="77"/>
      <c r="P170" s="37"/>
      <c r="Q170" s="58"/>
      <c r="R170" s="37"/>
    </row>
    <row r="171" spans="3:18" ht="15">
      <c r="C171" s="58"/>
      <c r="D171" s="58"/>
      <c r="E171" s="58"/>
      <c r="G171" s="58">
        <v>800</v>
      </c>
      <c r="H171" s="11"/>
      <c r="I171" s="58"/>
      <c r="J171" s="37"/>
      <c r="K171" s="77"/>
      <c r="L171" s="77"/>
      <c r="N171" s="37"/>
      <c r="O171" s="77"/>
      <c r="P171" s="37"/>
      <c r="Q171" s="58"/>
      <c r="R171" s="37"/>
    </row>
    <row r="172" spans="1:18" ht="15">
      <c r="A172" s="14"/>
      <c r="B172" s="14"/>
      <c r="C172" s="111">
        <v>9170.41</v>
      </c>
      <c r="D172" s="56"/>
      <c r="E172" s="56"/>
      <c r="F172" s="56">
        <v>6189</v>
      </c>
      <c r="G172" s="56">
        <v>4250</v>
      </c>
      <c r="H172" s="4"/>
      <c r="I172" s="56"/>
      <c r="J172" s="34"/>
      <c r="K172" s="74"/>
      <c r="L172" s="74"/>
      <c r="M172" s="74"/>
      <c r="N172" s="34"/>
      <c r="O172" s="74"/>
      <c r="P172" s="34"/>
      <c r="Q172" s="117">
        <f>SUM(Q156:Q171)</f>
        <v>3205</v>
      </c>
      <c r="R172" s="40"/>
    </row>
    <row r="198" ht="15">
      <c r="C198" s="59" t="s">
        <v>110</v>
      </c>
    </row>
    <row r="199" spans="7:17" ht="15">
      <c r="G199" s="59" t="s">
        <v>112</v>
      </c>
      <c r="Q199" s="59" t="s">
        <v>113</v>
      </c>
    </row>
    <row r="200" spans="7:18" ht="15">
      <c r="G200" s="58">
        <v>15</v>
      </c>
      <c r="H200" s="11"/>
      <c r="I200" s="58"/>
      <c r="J200" s="37"/>
      <c r="K200" s="77"/>
      <c r="L200" s="77"/>
      <c r="N200" s="37"/>
      <c r="O200" s="77"/>
      <c r="P200" s="37"/>
      <c r="Q200" s="58"/>
      <c r="R200" s="37"/>
    </row>
    <row r="201" spans="7:18" ht="15">
      <c r="G201" s="58">
        <v>150</v>
      </c>
      <c r="H201" s="11"/>
      <c r="I201" s="58"/>
      <c r="J201" s="37"/>
      <c r="K201" s="77"/>
      <c r="L201" s="77"/>
      <c r="N201" s="37"/>
      <c r="O201" s="77"/>
      <c r="P201" s="37"/>
      <c r="Q201" s="58"/>
      <c r="R201" s="37"/>
    </row>
    <row r="202" spans="7:18" ht="15">
      <c r="G202" s="58">
        <v>250</v>
      </c>
      <c r="H202" s="11"/>
      <c r="I202" s="58"/>
      <c r="J202" s="37"/>
      <c r="K202" s="77"/>
      <c r="L202" s="77"/>
      <c r="N202" s="37"/>
      <c r="O202" s="77"/>
      <c r="P202" s="37"/>
      <c r="Q202" s="58"/>
      <c r="R202" s="37"/>
    </row>
    <row r="203" spans="7:18" ht="15">
      <c r="G203" s="58"/>
      <c r="H203" s="11"/>
      <c r="I203" s="58"/>
      <c r="J203" s="37"/>
      <c r="K203" s="77"/>
      <c r="L203" s="77"/>
      <c r="N203" s="37"/>
      <c r="O203" s="77"/>
      <c r="P203" s="37"/>
      <c r="Q203" s="58"/>
      <c r="R203" s="37"/>
    </row>
    <row r="204" spans="7:18" ht="15">
      <c r="G204" s="58">
        <v>200</v>
      </c>
      <c r="H204" s="11"/>
      <c r="I204" s="58"/>
      <c r="J204" s="37"/>
      <c r="K204" s="77"/>
      <c r="L204" s="77"/>
      <c r="N204" s="37"/>
      <c r="O204" s="77"/>
      <c r="P204" s="37"/>
      <c r="Q204" s="58"/>
      <c r="R204" s="37"/>
    </row>
    <row r="205" spans="7:18" ht="15">
      <c r="G205" s="58">
        <v>40</v>
      </c>
      <c r="H205" s="11"/>
      <c r="I205" s="58"/>
      <c r="J205" s="37"/>
      <c r="K205" s="77"/>
      <c r="L205" s="77"/>
      <c r="N205" s="37"/>
      <c r="O205" s="77"/>
      <c r="P205" s="37"/>
      <c r="Q205" s="58"/>
      <c r="R205" s="37"/>
    </row>
    <row r="206" spans="7:18" ht="15">
      <c r="G206" s="58">
        <v>60</v>
      </c>
      <c r="H206" s="11"/>
      <c r="I206" s="58"/>
      <c r="J206" s="37"/>
      <c r="K206" s="77"/>
      <c r="L206" s="77"/>
      <c r="N206" s="37"/>
      <c r="O206" s="77"/>
      <c r="P206" s="37"/>
      <c r="Q206" s="58"/>
      <c r="R206" s="37"/>
    </row>
    <row r="207" spans="7:18" ht="15">
      <c r="G207" s="58">
        <v>100</v>
      </c>
      <c r="H207" s="11"/>
      <c r="I207" s="58"/>
      <c r="J207" s="37"/>
      <c r="K207" s="77"/>
      <c r="L207" s="77"/>
      <c r="N207" s="37"/>
      <c r="O207" s="77"/>
      <c r="P207" s="37"/>
      <c r="Q207" s="58"/>
      <c r="R207" s="37"/>
    </row>
    <row r="208" spans="7:18" ht="15">
      <c r="G208" s="58">
        <v>200</v>
      </c>
      <c r="H208" s="11"/>
      <c r="I208" s="58"/>
      <c r="J208" s="37"/>
      <c r="K208" s="77"/>
      <c r="L208" s="77"/>
      <c r="N208" s="37"/>
      <c r="O208" s="77"/>
      <c r="P208" s="37"/>
      <c r="Q208" s="58"/>
      <c r="R208" s="37"/>
    </row>
    <row r="209" spans="7:18" ht="15">
      <c r="G209" s="58">
        <v>175</v>
      </c>
      <c r="H209" s="11"/>
      <c r="I209" s="58"/>
      <c r="J209" s="37"/>
      <c r="K209" s="77"/>
      <c r="L209" s="77"/>
      <c r="N209" s="37"/>
      <c r="O209" s="77"/>
      <c r="P209" s="37"/>
      <c r="Q209" s="58"/>
      <c r="R209" s="37"/>
    </row>
    <row r="210" spans="7:18" ht="15">
      <c r="G210" s="58">
        <v>20</v>
      </c>
      <c r="H210" s="11"/>
      <c r="I210" s="58"/>
      <c r="J210" s="37"/>
      <c r="K210" s="77"/>
      <c r="L210" s="77"/>
      <c r="N210" s="37"/>
      <c r="O210" s="77"/>
      <c r="P210" s="37"/>
      <c r="Q210" s="58"/>
      <c r="R210" s="37"/>
    </row>
    <row r="211" spans="7:18" ht="15">
      <c r="G211" s="58">
        <v>150</v>
      </c>
      <c r="H211" s="11"/>
      <c r="I211" s="58"/>
      <c r="J211" s="37"/>
      <c r="K211" s="77"/>
      <c r="L211" s="77"/>
      <c r="N211" s="37"/>
      <c r="O211" s="77"/>
      <c r="P211" s="37"/>
      <c r="Q211" s="58"/>
      <c r="R211" s="37"/>
    </row>
    <row r="212" spans="7:18" ht="15">
      <c r="G212" s="58"/>
      <c r="H212" s="11"/>
      <c r="I212" s="58"/>
      <c r="J212" s="37"/>
      <c r="K212" s="77"/>
      <c r="L212" s="77"/>
      <c r="N212" s="37"/>
      <c r="O212" s="77"/>
      <c r="P212" s="37"/>
      <c r="Q212" s="58"/>
      <c r="R212" s="37"/>
    </row>
    <row r="213" spans="7:18" ht="15">
      <c r="G213" s="58"/>
      <c r="H213" s="11"/>
      <c r="I213" s="58"/>
      <c r="J213" s="37"/>
      <c r="K213" s="77"/>
      <c r="L213" s="77"/>
      <c r="N213" s="37"/>
      <c r="O213" s="77"/>
      <c r="P213" s="37"/>
      <c r="Q213" s="58"/>
      <c r="R213" s="37"/>
    </row>
    <row r="214" spans="7:18" ht="15">
      <c r="G214" s="58"/>
      <c r="H214" s="11"/>
      <c r="I214" s="58"/>
      <c r="J214" s="37"/>
      <c r="K214" s="77"/>
      <c r="L214" s="77"/>
      <c r="N214" s="37"/>
      <c r="O214" s="77"/>
      <c r="P214" s="37"/>
      <c r="Q214" s="58"/>
      <c r="R214" s="37"/>
    </row>
    <row r="215" spans="7:18" ht="15">
      <c r="G215" s="58">
        <v>35</v>
      </c>
      <c r="H215" s="11"/>
      <c r="I215" s="58"/>
      <c r="J215" s="37"/>
      <c r="K215" s="77"/>
      <c r="L215" s="77"/>
      <c r="N215" s="37"/>
      <c r="O215" s="77"/>
      <c r="P215" s="37"/>
      <c r="Q215" s="58"/>
      <c r="R215" s="37"/>
    </row>
    <row r="216" spans="7:18" ht="15">
      <c r="G216" s="58">
        <v>50</v>
      </c>
      <c r="H216" s="11"/>
      <c r="I216" s="58"/>
      <c r="J216" s="37"/>
      <c r="K216" s="77"/>
      <c r="L216" s="77"/>
      <c r="N216" s="37"/>
      <c r="O216" s="77"/>
      <c r="P216" s="37"/>
      <c r="Q216" s="58"/>
      <c r="R216" s="37"/>
    </row>
    <row r="217" spans="7:18" ht="15">
      <c r="G217" s="58">
        <v>25</v>
      </c>
      <c r="H217" s="11"/>
      <c r="I217" s="58"/>
      <c r="J217" s="37"/>
      <c r="K217" s="77"/>
      <c r="L217" s="77"/>
      <c r="N217" s="37"/>
      <c r="O217" s="77"/>
      <c r="P217" s="37"/>
      <c r="Q217" s="58"/>
      <c r="R217" s="37"/>
    </row>
    <row r="218" spans="7:18" ht="15">
      <c r="G218" s="58">
        <v>100</v>
      </c>
      <c r="H218" s="11"/>
      <c r="I218" s="58"/>
      <c r="J218" s="37"/>
      <c r="K218" s="77"/>
      <c r="L218" s="77"/>
      <c r="N218" s="37"/>
      <c r="O218" s="77"/>
      <c r="P218" s="37"/>
      <c r="Q218" s="58"/>
      <c r="R218" s="37"/>
    </row>
    <row r="219" spans="7:18" ht="15">
      <c r="G219" s="58">
        <v>600</v>
      </c>
      <c r="H219" s="11"/>
      <c r="I219" s="58"/>
      <c r="J219" s="37"/>
      <c r="K219" s="77"/>
      <c r="L219" s="77"/>
      <c r="N219" s="37"/>
      <c r="O219" s="77"/>
      <c r="P219" s="37"/>
      <c r="Q219" s="58"/>
      <c r="R219" s="37"/>
    </row>
    <row r="220" spans="7:18" ht="15">
      <c r="G220" s="58">
        <v>600</v>
      </c>
      <c r="H220" s="11"/>
      <c r="I220" s="58"/>
      <c r="J220" s="37"/>
      <c r="K220" s="77"/>
      <c r="L220" s="77"/>
      <c r="N220" s="37"/>
      <c r="O220" s="77"/>
      <c r="P220" s="37"/>
      <c r="Q220" s="58"/>
      <c r="R220" s="37"/>
    </row>
    <row r="221" spans="7:17" ht="15">
      <c r="G221" s="59" t="s">
        <v>114</v>
      </c>
      <c r="Q221" s="86"/>
    </row>
    <row r="222" ht="15">
      <c r="G222" s="59" t="s">
        <v>115</v>
      </c>
    </row>
    <row r="223" ht="15">
      <c r="G223" s="59" t="s">
        <v>116</v>
      </c>
    </row>
    <row r="224" spans="7:17" ht="15">
      <c r="G224" s="69">
        <v>25</v>
      </c>
      <c r="H224" s="20"/>
      <c r="I224" s="69"/>
      <c r="Q224" s="69"/>
    </row>
    <row r="225" ht="15">
      <c r="G225" s="59" t="s">
        <v>117</v>
      </c>
    </row>
    <row r="226" spans="7:17" ht="15">
      <c r="G226" s="70"/>
      <c r="H226" s="13"/>
      <c r="I226" s="70"/>
      <c r="Q226" s="70"/>
    </row>
  </sheetData>
  <sheetProtection/>
  <printOptions/>
  <pageMargins left="0.75" right="0.75" top="1" bottom="1" header="0.5" footer="0.5"/>
  <pageSetup fitToHeight="26" fitToWidth="1" horizontalDpi="600" verticalDpi="600" orientation="portrait" r:id="rId1"/>
  <headerFooter alignWithMargins="0">
    <oddHeader>&amp;C&amp;"Arial,Bold"&amp;12GENERAL FUND - REVENUE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3"/>
  <sheetViews>
    <sheetView zoomScalePageLayoutView="0" workbookViewId="0" topLeftCell="A1">
      <pane xSplit="3" ySplit="3" topLeftCell="N20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241" sqref="N241"/>
    </sheetView>
  </sheetViews>
  <sheetFormatPr defaultColWidth="9.140625" defaultRowHeight="12.75"/>
  <cols>
    <col min="1" max="1" width="21.7109375" style="26" bestFit="1" customWidth="1"/>
    <col min="2" max="2" width="44.140625" style="26" bestFit="1" customWidth="1"/>
    <col min="3" max="3" width="15.8515625" style="52" hidden="1" customWidth="1"/>
    <col min="4" max="4" width="17.140625" style="26" hidden="1" customWidth="1"/>
    <col min="5" max="5" width="12.7109375" style="52" hidden="1" customWidth="1"/>
    <col min="6" max="6" width="14.57421875" style="52" hidden="1" customWidth="1"/>
    <col min="7" max="7" width="14.8515625" style="48" hidden="1" customWidth="1"/>
    <col min="8" max="8" width="9.57421875" style="48" hidden="1" customWidth="1"/>
    <col min="9" max="9" width="16.00390625" style="101" hidden="1" customWidth="1"/>
    <col min="10" max="10" width="22.28125" style="101" hidden="1" customWidth="1"/>
    <col min="11" max="11" width="14.00390625" style="72" hidden="1" customWidth="1"/>
    <col min="12" max="12" width="18.57421875" style="48" hidden="1" customWidth="1"/>
    <col min="13" max="13" width="22.28125" style="72" hidden="1" customWidth="1"/>
    <col min="14" max="14" width="32.57421875" style="48" customWidth="1"/>
    <col min="15" max="15" width="12.140625" style="0" bestFit="1" customWidth="1"/>
  </cols>
  <sheetData>
    <row r="1" spans="1:14" ht="15.75">
      <c r="A1" s="5" t="s">
        <v>118</v>
      </c>
      <c r="B1" s="5" t="s">
        <v>660</v>
      </c>
      <c r="C1" s="66"/>
      <c r="D1" s="5"/>
      <c r="E1" s="66"/>
      <c r="F1" s="66"/>
      <c r="G1" s="42"/>
      <c r="H1" s="42"/>
      <c r="I1" s="98"/>
      <c r="J1" s="98"/>
      <c r="K1" s="98"/>
      <c r="L1" s="42"/>
      <c r="M1" s="98"/>
      <c r="N1" s="44"/>
    </row>
    <row r="2" spans="1:14" ht="15.75">
      <c r="A2" s="5" t="s">
        <v>111</v>
      </c>
      <c r="B2" s="5"/>
      <c r="C2" s="66"/>
      <c r="D2" s="5"/>
      <c r="E2" s="66"/>
      <c r="F2" s="66"/>
      <c r="G2" s="42"/>
      <c r="H2" s="42"/>
      <c r="I2" s="98"/>
      <c r="J2" s="98"/>
      <c r="K2" s="98"/>
      <c r="L2" s="33" t="s">
        <v>539</v>
      </c>
      <c r="M2" s="98"/>
      <c r="N2" s="33"/>
    </row>
    <row r="3" spans="1:14" ht="15.75">
      <c r="A3" s="5"/>
      <c r="B3" s="5"/>
      <c r="C3" s="54" t="s">
        <v>550</v>
      </c>
      <c r="D3" s="7" t="s">
        <v>9</v>
      </c>
      <c r="E3" s="54" t="s">
        <v>547</v>
      </c>
      <c r="F3" s="54" t="s">
        <v>544</v>
      </c>
      <c r="G3" s="33" t="s">
        <v>517</v>
      </c>
      <c r="H3" s="33"/>
      <c r="I3" s="73" t="s">
        <v>545</v>
      </c>
      <c r="J3" s="73" t="s">
        <v>551</v>
      </c>
      <c r="K3" s="73" t="s">
        <v>547</v>
      </c>
      <c r="L3" s="6" t="s">
        <v>10</v>
      </c>
      <c r="M3" s="73" t="s">
        <v>552</v>
      </c>
      <c r="N3" s="33" t="s">
        <v>659</v>
      </c>
    </row>
    <row r="4" spans="1:14" ht="15.75">
      <c r="A4" s="5"/>
      <c r="B4" s="5"/>
      <c r="C4" s="66"/>
      <c r="D4" s="5"/>
      <c r="E4" s="66"/>
      <c r="F4" s="66"/>
      <c r="G4" s="42"/>
      <c r="H4" s="42"/>
      <c r="I4" s="98"/>
      <c r="J4" s="98"/>
      <c r="K4" s="98"/>
      <c r="L4" s="42"/>
      <c r="M4" s="98"/>
      <c r="N4" s="32"/>
    </row>
    <row r="5" spans="1:14" ht="15">
      <c r="A5" s="1" t="s">
        <v>119</v>
      </c>
      <c r="B5" s="1" t="s">
        <v>120</v>
      </c>
      <c r="C5" s="87">
        <v>1000</v>
      </c>
      <c r="D5" s="21">
        <v>0</v>
      </c>
      <c r="E5" s="93">
        <f>SUM(C5-D5)</f>
        <v>1000</v>
      </c>
      <c r="F5" s="87">
        <v>200</v>
      </c>
      <c r="G5" s="32">
        <v>0</v>
      </c>
      <c r="H5" s="32"/>
      <c r="I5" s="72">
        <v>200</v>
      </c>
      <c r="J5" s="72">
        <v>200</v>
      </c>
      <c r="K5" s="72">
        <f>SUM(I5-J5)</f>
        <v>0</v>
      </c>
      <c r="L5" s="45">
        <v>200</v>
      </c>
      <c r="M5" s="72">
        <f>SUM(I5-L5)</f>
        <v>0</v>
      </c>
      <c r="N5" s="32">
        <v>400</v>
      </c>
    </row>
    <row r="6" spans="1:14" ht="15">
      <c r="A6" s="17" t="s">
        <v>121</v>
      </c>
      <c r="B6" s="17" t="s">
        <v>122</v>
      </c>
      <c r="C6" s="88">
        <v>9894</v>
      </c>
      <c r="D6" s="22">
        <v>25109.89</v>
      </c>
      <c r="E6" s="94">
        <f>SUM(C6-D6)</f>
        <v>-15215.89</v>
      </c>
      <c r="F6" s="88">
        <v>6302</v>
      </c>
      <c r="G6" s="45">
        <v>5694.08</v>
      </c>
      <c r="H6" s="45"/>
      <c r="I6" s="99">
        <v>10555</v>
      </c>
      <c r="J6" s="99">
        <v>7249.79</v>
      </c>
      <c r="K6" s="72">
        <f>SUM(I6-J6)</f>
        <v>3305.21</v>
      </c>
      <c r="L6" s="45">
        <v>10555</v>
      </c>
      <c r="M6" s="72">
        <f>SUM(I6-L6)</f>
        <v>0</v>
      </c>
      <c r="N6" s="45">
        <v>6900</v>
      </c>
    </row>
    <row r="7" spans="1:14" ht="15">
      <c r="A7" s="1"/>
      <c r="B7" s="1"/>
      <c r="C7" s="87"/>
      <c r="D7" s="21"/>
      <c r="E7" s="93"/>
      <c r="F7" s="87"/>
      <c r="G7" s="32"/>
      <c r="H7" s="32"/>
      <c r="I7" s="72"/>
      <c r="J7" s="72"/>
      <c r="L7" s="32"/>
      <c r="N7" s="32"/>
    </row>
    <row r="8" spans="1:14" ht="15.75">
      <c r="A8" s="23" t="s">
        <v>123</v>
      </c>
      <c r="B8" s="24" t="s">
        <v>573</v>
      </c>
      <c r="C8" s="89"/>
      <c r="D8" s="25"/>
      <c r="E8" s="95"/>
      <c r="F8" s="89"/>
      <c r="G8" s="35"/>
      <c r="H8" s="46">
        <v>1000</v>
      </c>
      <c r="I8" s="72"/>
      <c r="J8" s="100"/>
      <c r="K8" s="75"/>
      <c r="L8" s="47"/>
      <c r="N8" s="32"/>
    </row>
    <row r="9" spans="1:14" ht="15.75">
      <c r="A9" s="5" t="s">
        <v>124</v>
      </c>
      <c r="B9" s="24" t="s">
        <v>553</v>
      </c>
      <c r="C9" s="89"/>
      <c r="D9" s="25"/>
      <c r="E9" s="95"/>
      <c r="F9" s="89"/>
      <c r="G9" s="35"/>
      <c r="H9" s="46">
        <v>1000</v>
      </c>
      <c r="I9" s="72"/>
      <c r="J9" s="100"/>
      <c r="K9" s="75"/>
      <c r="L9" s="47"/>
      <c r="N9" s="32"/>
    </row>
    <row r="10" spans="1:14" ht="15.75">
      <c r="A10" s="1"/>
      <c r="B10" s="24" t="s">
        <v>125</v>
      </c>
      <c r="C10" s="89"/>
      <c r="D10" s="25"/>
      <c r="E10" s="95"/>
      <c r="F10" s="89"/>
      <c r="G10" s="35"/>
      <c r="H10" s="46">
        <v>1000</v>
      </c>
      <c r="I10" s="72"/>
      <c r="J10" s="100"/>
      <c r="K10" s="75"/>
      <c r="L10" s="47"/>
      <c r="N10" s="32"/>
    </row>
    <row r="11" spans="1:14" ht="15.75">
      <c r="A11" s="1"/>
      <c r="B11" s="24" t="s">
        <v>108</v>
      </c>
      <c r="C11" s="89"/>
      <c r="D11" s="25"/>
      <c r="E11" s="95"/>
      <c r="F11" s="89"/>
      <c r="G11" s="35"/>
      <c r="H11" s="46">
        <v>1000</v>
      </c>
      <c r="I11" s="72"/>
      <c r="J11" s="100"/>
      <c r="K11" s="75"/>
      <c r="L11" s="47"/>
      <c r="N11" s="32"/>
    </row>
    <row r="12" spans="1:14" ht="15.75">
      <c r="A12" s="1"/>
      <c r="B12" s="24" t="s">
        <v>109</v>
      </c>
      <c r="C12" s="89"/>
      <c r="D12" s="25"/>
      <c r="E12" s="95"/>
      <c r="F12" s="89"/>
      <c r="G12" s="35"/>
      <c r="H12" s="46">
        <v>1000</v>
      </c>
      <c r="I12" s="72"/>
      <c r="J12" s="100"/>
      <c r="K12" s="75"/>
      <c r="L12" s="47"/>
      <c r="N12" s="32"/>
    </row>
    <row r="13" spans="1:14" ht="15.75">
      <c r="A13" s="1"/>
      <c r="B13" s="24" t="s">
        <v>574</v>
      </c>
      <c r="C13" s="89"/>
      <c r="D13" s="25"/>
      <c r="E13" s="95"/>
      <c r="F13" s="89"/>
      <c r="G13" s="35"/>
      <c r="H13" s="46">
        <v>1000</v>
      </c>
      <c r="I13" s="72"/>
      <c r="J13" s="100"/>
      <c r="K13" s="75"/>
      <c r="L13" s="47"/>
      <c r="N13" s="32"/>
    </row>
    <row r="14" spans="1:14" ht="15.75">
      <c r="A14" s="1"/>
      <c r="B14" s="24" t="s">
        <v>126</v>
      </c>
      <c r="C14" s="89"/>
      <c r="D14" s="25"/>
      <c r="E14" s="95"/>
      <c r="F14" s="89"/>
      <c r="G14" s="35"/>
      <c r="H14" s="46">
        <v>1500</v>
      </c>
      <c r="I14" s="72"/>
      <c r="J14" s="100"/>
      <c r="K14" s="75"/>
      <c r="L14" s="47"/>
      <c r="N14" s="32"/>
    </row>
    <row r="15" spans="1:14" ht="15">
      <c r="A15" s="1"/>
      <c r="B15" s="24" t="s">
        <v>653</v>
      </c>
      <c r="I15" s="72"/>
      <c r="L15" s="47"/>
      <c r="N15" s="32"/>
    </row>
    <row r="16" spans="1:14" ht="15.75">
      <c r="A16" s="1"/>
      <c r="B16" s="24" t="s">
        <v>654</v>
      </c>
      <c r="C16" s="87"/>
      <c r="D16" s="21"/>
      <c r="E16" s="93"/>
      <c r="F16" s="87"/>
      <c r="G16" s="32"/>
      <c r="H16" s="46"/>
      <c r="I16" s="72"/>
      <c r="J16" s="100"/>
      <c r="L16" s="47"/>
      <c r="N16" s="32"/>
    </row>
    <row r="17" spans="1:14" ht="15">
      <c r="A17" s="27"/>
      <c r="B17" s="110" t="s">
        <v>655</v>
      </c>
      <c r="C17" s="90"/>
      <c r="D17" s="28"/>
      <c r="E17" s="96"/>
      <c r="F17" s="90"/>
      <c r="G17" s="49">
        <f>SUM(G5:G16)</f>
        <v>5694.08</v>
      </c>
      <c r="H17" s="49"/>
      <c r="I17" s="102"/>
      <c r="J17" s="102"/>
      <c r="K17" s="102"/>
      <c r="L17" s="49"/>
      <c r="N17" s="49"/>
    </row>
    <row r="18" spans="1:14" ht="15">
      <c r="A18" s="27"/>
      <c r="B18" s="110"/>
      <c r="C18" s="90"/>
      <c r="D18" s="28"/>
      <c r="E18" s="96"/>
      <c r="F18" s="90"/>
      <c r="G18" s="49"/>
      <c r="H18" s="49"/>
      <c r="I18" s="102"/>
      <c r="J18" s="102"/>
      <c r="K18" s="102"/>
      <c r="L18" s="49"/>
      <c r="N18" s="49"/>
    </row>
    <row r="19" spans="1:14" ht="15.75">
      <c r="A19" s="5" t="s">
        <v>127</v>
      </c>
      <c r="B19" s="5"/>
      <c r="C19" s="91">
        <f>SUM(C5:C17)</f>
        <v>10894</v>
      </c>
      <c r="D19" s="29">
        <f>SUM(D5:D17)</f>
        <v>25109.89</v>
      </c>
      <c r="E19" s="97">
        <f aca="true" t="shared" si="0" ref="E19:E92">SUM(C19-D19)</f>
        <v>-14215.89</v>
      </c>
      <c r="F19" s="91">
        <f>SUM(F5:F17)</f>
        <v>6502</v>
      </c>
      <c r="G19" s="42"/>
      <c r="H19" s="42"/>
      <c r="I19" s="98">
        <f>SUM(I5:I17)</f>
        <v>10755</v>
      </c>
      <c r="J19" s="98">
        <f>SUM(J5:J6)</f>
        <v>7449.79</v>
      </c>
      <c r="K19" s="98">
        <f>SUM(I19-J19)</f>
        <v>3305.21</v>
      </c>
      <c r="L19" s="42">
        <f>SUM(L5:L17)</f>
        <v>10755</v>
      </c>
      <c r="M19" s="98">
        <f>SUM(M5:M17)</f>
        <v>0</v>
      </c>
      <c r="N19" s="42">
        <f>SUM(N5:N17)</f>
        <v>7300</v>
      </c>
    </row>
    <row r="20" spans="1:14" ht="15">
      <c r="A20" s="1"/>
      <c r="B20" s="1"/>
      <c r="C20" s="87"/>
      <c r="D20" s="21"/>
      <c r="E20" s="93">
        <f t="shared" si="0"/>
        <v>0</v>
      </c>
      <c r="F20" s="87"/>
      <c r="G20" s="32"/>
      <c r="H20" s="32"/>
      <c r="I20" s="72"/>
      <c r="J20" s="72"/>
      <c r="L20" s="32"/>
      <c r="N20" s="32"/>
    </row>
    <row r="21" spans="1:14" ht="15">
      <c r="A21" s="1" t="s">
        <v>128</v>
      </c>
      <c r="B21" s="1" t="s">
        <v>129</v>
      </c>
      <c r="C21" s="87">
        <v>1928</v>
      </c>
      <c r="D21" s="21">
        <v>1966.56</v>
      </c>
      <c r="E21" s="93">
        <f t="shared" si="0"/>
        <v>-38.559999999999945</v>
      </c>
      <c r="F21" s="87">
        <v>1928</v>
      </c>
      <c r="G21" s="32">
        <v>1966.56</v>
      </c>
      <c r="H21" s="32"/>
      <c r="I21" s="72">
        <v>1928</v>
      </c>
      <c r="J21" s="72">
        <v>1311.04</v>
      </c>
      <c r="K21" s="72">
        <f aca="true" t="shared" si="1" ref="K21:K26">SUM(I21-J21)</f>
        <v>616.96</v>
      </c>
      <c r="L21" s="32">
        <v>1928</v>
      </c>
      <c r="M21" s="72">
        <f aca="true" t="shared" si="2" ref="M21:M26">SUM(I21-L21)</f>
        <v>0</v>
      </c>
      <c r="N21" s="32">
        <v>2000.04</v>
      </c>
    </row>
    <row r="22" spans="1:14" ht="15">
      <c r="A22" s="1" t="s">
        <v>130</v>
      </c>
      <c r="B22" s="1" t="s">
        <v>131</v>
      </c>
      <c r="C22" s="87">
        <v>148</v>
      </c>
      <c r="D22" s="21">
        <v>150.48</v>
      </c>
      <c r="E22" s="93">
        <f t="shared" si="0"/>
        <v>-2.4799999999999898</v>
      </c>
      <c r="F22" s="87">
        <v>148</v>
      </c>
      <c r="G22" s="32">
        <v>150.48</v>
      </c>
      <c r="H22" s="32"/>
      <c r="I22" s="72">
        <v>148</v>
      </c>
      <c r="J22" s="72">
        <v>100.32</v>
      </c>
      <c r="K22" s="72">
        <f t="shared" si="1"/>
        <v>47.68000000000001</v>
      </c>
      <c r="L22" s="32">
        <v>148</v>
      </c>
      <c r="M22" s="72">
        <f t="shared" si="2"/>
        <v>0</v>
      </c>
      <c r="N22" s="32">
        <v>153</v>
      </c>
    </row>
    <row r="23" spans="1:14" ht="15">
      <c r="A23" s="1" t="s">
        <v>132</v>
      </c>
      <c r="B23" s="1" t="s">
        <v>133</v>
      </c>
      <c r="C23" s="87">
        <v>0</v>
      </c>
      <c r="D23" s="21">
        <v>0</v>
      </c>
      <c r="E23" s="93">
        <f t="shared" si="0"/>
        <v>0</v>
      </c>
      <c r="F23" s="87"/>
      <c r="G23" s="32">
        <v>0</v>
      </c>
      <c r="H23" s="32"/>
      <c r="I23" s="72">
        <v>0</v>
      </c>
      <c r="J23" s="72">
        <v>0</v>
      </c>
      <c r="K23" s="72">
        <f t="shared" si="1"/>
        <v>0</v>
      </c>
      <c r="L23" s="32">
        <v>0</v>
      </c>
      <c r="M23" s="72">
        <f t="shared" si="2"/>
        <v>0</v>
      </c>
      <c r="N23" s="32">
        <v>0</v>
      </c>
    </row>
    <row r="24" spans="1:14" ht="15">
      <c r="A24" s="1" t="s">
        <v>134</v>
      </c>
      <c r="B24" s="1" t="s">
        <v>135</v>
      </c>
      <c r="C24" s="87">
        <v>0</v>
      </c>
      <c r="D24" s="21">
        <v>0</v>
      </c>
      <c r="E24" s="93">
        <f t="shared" si="0"/>
        <v>0</v>
      </c>
      <c r="F24" s="87"/>
      <c r="G24" s="32">
        <v>0</v>
      </c>
      <c r="H24" s="32"/>
      <c r="I24" s="72">
        <v>0</v>
      </c>
      <c r="J24" s="72">
        <v>0</v>
      </c>
      <c r="K24" s="72">
        <f t="shared" si="1"/>
        <v>0</v>
      </c>
      <c r="L24" s="32">
        <v>0</v>
      </c>
      <c r="M24" s="72">
        <f t="shared" si="2"/>
        <v>0</v>
      </c>
      <c r="N24" s="32">
        <v>0</v>
      </c>
    </row>
    <row r="25" spans="1:14" ht="15">
      <c r="A25" s="1" t="s">
        <v>136</v>
      </c>
      <c r="B25" s="1" t="s">
        <v>137</v>
      </c>
      <c r="C25" s="87">
        <v>0</v>
      </c>
      <c r="D25" s="21">
        <v>0</v>
      </c>
      <c r="E25" s="93">
        <f t="shared" si="0"/>
        <v>0</v>
      </c>
      <c r="F25" s="87">
        <v>20</v>
      </c>
      <c r="G25" s="32">
        <v>36.72</v>
      </c>
      <c r="H25" s="32"/>
      <c r="I25" s="72">
        <v>40</v>
      </c>
      <c r="J25" s="72">
        <v>0</v>
      </c>
      <c r="K25" s="72">
        <f t="shared" si="1"/>
        <v>40</v>
      </c>
      <c r="L25" s="32">
        <v>0</v>
      </c>
      <c r="M25" s="72">
        <f t="shared" si="2"/>
        <v>40</v>
      </c>
      <c r="N25" s="32">
        <v>0</v>
      </c>
    </row>
    <row r="26" spans="1:14" ht="15">
      <c r="A26" s="1" t="s">
        <v>138</v>
      </c>
      <c r="B26" s="1" t="s">
        <v>139</v>
      </c>
      <c r="C26" s="87">
        <v>100</v>
      </c>
      <c r="D26" s="21">
        <v>100</v>
      </c>
      <c r="E26" s="93">
        <f t="shared" si="0"/>
        <v>0</v>
      </c>
      <c r="F26" s="87">
        <v>100</v>
      </c>
      <c r="G26" s="32">
        <v>100</v>
      </c>
      <c r="H26" s="32"/>
      <c r="I26" s="72">
        <v>100</v>
      </c>
      <c r="J26" s="72">
        <v>0</v>
      </c>
      <c r="K26" s="72">
        <f t="shared" si="1"/>
        <v>100</v>
      </c>
      <c r="L26" s="32">
        <v>100</v>
      </c>
      <c r="M26" s="72">
        <f t="shared" si="2"/>
        <v>0</v>
      </c>
      <c r="N26" s="32">
        <v>100</v>
      </c>
    </row>
    <row r="27" spans="1:14" ht="15">
      <c r="A27" s="1"/>
      <c r="B27" s="1"/>
      <c r="C27" s="87"/>
      <c r="D27" s="21"/>
      <c r="E27" s="93">
        <f t="shared" si="0"/>
        <v>0</v>
      </c>
      <c r="F27" s="87"/>
      <c r="G27" s="32"/>
      <c r="H27" s="32"/>
      <c r="I27" s="72"/>
      <c r="J27" s="72"/>
      <c r="L27" s="32"/>
      <c r="N27" s="32"/>
    </row>
    <row r="28" spans="1:14" ht="15.75">
      <c r="A28" s="5" t="s">
        <v>127</v>
      </c>
      <c r="B28" s="5"/>
      <c r="C28" s="91">
        <f>SUM(C21:C27)</f>
        <v>2176</v>
      </c>
      <c r="D28" s="29">
        <f>SUM(D21:D27)</f>
        <v>2217.04</v>
      </c>
      <c r="E28" s="97">
        <f t="shared" si="0"/>
        <v>-41.039999999999964</v>
      </c>
      <c r="F28" s="91">
        <f>SUM(F21:F27)</f>
        <v>2196</v>
      </c>
      <c r="G28" s="42">
        <f>SUM(G21:G26)</f>
        <v>2253.7599999999998</v>
      </c>
      <c r="H28" s="42"/>
      <c r="I28" s="98">
        <f>SUM(I21:I27)</f>
        <v>2216</v>
      </c>
      <c r="J28" s="98">
        <f>SUM(J21:J27)</f>
        <v>1411.36</v>
      </c>
      <c r="K28" s="98">
        <f>SUM(I28-J28)</f>
        <v>804.6400000000001</v>
      </c>
      <c r="L28" s="42">
        <f>SUM(L21:L27)</f>
        <v>2176</v>
      </c>
      <c r="M28" s="98">
        <f>SUM(M21:M27)</f>
        <v>40</v>
      </c>
      <c r="N28" s="42">
        <f>SUM(N21:N27)</f>
        <v>2253.04</v>
      </c>
    </row>
    <row r="29" spans="1:14" ht="15.75">
      <c r="A29" s="5"/>
      <c r="B29" s="5"/>
      <c r="C29" s="91"/>
      <c r="D29" s="29"/>
      <c r="E29" s="97"/>
      <c r="F29" s="91"/>
      <c r="G29" s="42"/>
      <c r="H29" s="42"/>
      <c r="I29" s="98"/>
      <c r="J29" s="98"/>
      <c r="K29" s="98"/>
      <c r="L29" s="42"/>
      <c r="M29" s="98"/>
      <c r="N29" s="42"/>
    </row>
    <row r="30" spans="1:14" ht="15">
      <c r="A30" s="51"/>
      <c r="B30" s="1"/>
      <c r="C30" s="87"/>
      <c r="D30" s="21"/>
      <c r="E30" s="93">
        <f t="shared" si="0"/>
        <v>0</v>
      </c>
      <c r="F30" s="87"/>
      <c r="G30" s="32"/>
      <c r="H30" s="32"/>
      <c r="I30" s="72"/>
      <c r="J30" s="72"/>
      <c r="L30" s="32"/>
      <c r="N30" s="32"/>
    </row>
    <row r="31" spans="1:14" ht="15">
      <c r="A31" s="1" t="s">
        <v>140</v>
      </c>
      <c r="B31" s="1" t="s">
        <v>141</v>
      </c>
      <c r="C31" s="87">
        <v>36931</v>
      </c>
      <c r="D31" s="21">
        <v>32600.84</v>
      </c>
      <c r="E31" s="93">
        <f t="shared" si="0"/>
        <v>4330.16</v>
      </c>
      <c r="F31" s="87">
        <v>20000</v>
      </c>
      <c r="G31" s="32">
        <v>21659</v>
      </c>
      <c r="H31" s="32"/>
      <c r="I31" s="72">
        <v>23000</v>
      </c>
      <c r="J31" s="72">
        <v>14914</v>
      </c>
      <c r="K31" s="72">
        <f aca="true" t="shared" si="3" ref="K31:K40">SUM(I31-J31)</f>
        <v>8086</v>
      </c>
      <c r="L31" s="32">
        <v>23000</v>
      </c>
      <c r="M31" s="72">
        <f aca="true" t="shared" si="4" ref="M31:M40">SUM(I31-L31)</f>
        <v>0</v>
      </c>
      <c r="N31" s="32">
        <v>54519.08</v>
      </c>
    </row>
    <row r="32" spans="1:14" ht="15">
      <c r="A32" s="1" t="s">
        <v>142</v>
      </c>
      <c r="B32" s="1" t="s">
        <v>143</v>
      </c>
      <c r="C32" s="87">
        <v>2826</v>
      </c>
      <c r="D32" s="21">
        <v>2430.06</v>
      </c>
      <c r="E32" s="93">
        <f t="shared" si="0"/>
        <v>395.94000000000005</v>
      </c>
      <c r="F32" s="87">
        <v>0</v>
      </c>
      <c r="G32" s="32">
        <v>0</v>
      </c>
      <c r="H32" s="32"/>
      <c r="I32" s="72">
        <v>0</v>
      </c>
      <c r="J32" s="72">
        <v>0</v>
      </c>
      <c r="K32" s="72">
        <f t="shared" si="3"/>
        <v>0</v>
      </c>
      <c r="L32" s="32">
        <v>0</v>
      </c>
      <c r="M32" s="72">
        <f t="shared" si="4"/>
        <v>0</v>
      </c>
      <c r="N32" s="32">
        <v>4170.71</v>
      </c>
    </row>
    <row r="33" spans="1:14" ht="15">
      <c r="A33" s="1" t="s">
        <v>144</v>
      </c>
      <c r="B33" s="1" t="s">
        <v>145</v>
      </c>
      <c r="C33" s="87">
        <v>5910</v>
      </c>
      <c r="D33" s="21">
        <v>5667.9</v>
      </c>
      <c r="E33" s="93">
        <f t="shared" si="0"/>
        <v>242.10000000000036</v>
      </c>
      <c r="F33" s="87">
        <v>0</v>
      </c>
      <c r="G33" s="32">
        <v>0</v>
      </c>
      <c r="H33" s="32"/>
      <c r="I33" s="72">
        <v>0</v>
      </c>
      <c r="J33" s="72">
        <v>0</v>
      </c>
      <c r="K33" s="72">
        <f t="shared" si="3"/>
        <v>0</v>
      </c>
      <c r="L33" s="32">
        <v>0</v>
      </c>
      <c r="M33" s="72">
        <f t="shared" si="4"/>
        <v>0</v>
      </c>
      <c r="N33" s="32">
        <v>7118.97</v>
      </c>
    </row>
    <row r="34" spans="1:14" ht="15">
      <c r="A34" s="1" t="s">
        <v>146</v>
      </c>
      <c r="B34" s="1" t="s">
        <v>147</v>
      </c>
      <c r="C34" s="87">
        <v>5304</v>
      </c>
      <c r="D34" s="21">
        <v>8221.68</v>
      </c>
      <c r="E34" s="93">
        <f t="shared" si="0"/>
        <v>-2917.6800000000003</v>
      </c>
      <c r="F34" s="87">
        <v>0</v>
      </c>
      <c r="G34" s="32">
        <v>0</v>
      </c>
      <c r="H34" s="32"/>
      <c r="I34" s="72">
        <v>0</v>
      </c>
      <c r="J34" s="72">
        <v>0</v>
      </c>
      <c r="K34" s="72">
        <f t="shared" si="3"/>
        <v>0</v>
      </c>
      <c r="L34" s="32">
        <v>0</v>
      </c>
      <c r="M34" s="72">
        <f t="shared" si="4"/>
        <v>0</v>
      </c>
      <c r="N34" s="32">
        <v>0</v>
      </c>
    </row>
    <row r="35" spans="1:14" ht="15">
      <c r="A35" s="1" t="s">
        <v>148</v>
      </c>
      <c r="B35" s="1" t="s">
        <v>149</v>
      </c>
      <c r="C35" s="87">
        <v>296</v>
      </c>
      <c r="D35" s="21">
        <v>23.67</v>
      </c>
      <c r="E35" s="93">
        <f t="shared" si="0"/>
        <v>272.33</v>
      </c>
      <c r="F35" s="87">
        <v>0</v>
      </c>
      <c r="G35" s="32">
        <v>0</v>
      </c>
      <c r="H35" s="32"/>
      <c r="I35" s="72">
        <v>0</v>
      </c>
      <c r="J35" s="72">
        <v>0</v>
      </c>
      <c r="K35" s="72">
        <f t="shared" si="3"/>
        <v>0</v>
      </c>
      <c r="L35" s="32">
        <v>0</v>
      </c>
      <c r="M35" s="72">
        <f t="shared" si="4"/>
        <v>0</v>
      </c>
      <c r="N35" s="32">
        <v>710.27</v>
      </c>
    </row>
    <row r="36" spans="1:14" ht="15">
      <c r="A36" s="1" t="s">
        <v>150</v>
      </c>
      <c r="B36" s="1" t="s">
        <v>151</v>
      </c>
      <c r="C36" s="87">
        <v>0</v>
      </c>
      <c r="D36" s="21">
        <v>0</v>
      </c>
      <c r="E36" s="93">
        <f t="shared" si="0"/>
        <v>0</v>
      </c>
      <c r="F36" s="87">
        <v>0</v>
      </c>
      <c r="G36" s="32">
        <v>0</v>
      </c>
      <c r="H36" s="32"/>
      <c r="I36" s="72">
        <v>0</v>
      </c>
      <c r="J36" s="72">
        <v>0</v>
      </c>
      <c r="K36" s="72">
        <f t="shared" si="3"/>
        <v>0</v>
      </c>
      <c r="L36" s="32">
        <v>0</v>
      </c>
      <c r="M36" s="72">
        <f t="shared" si="4"/>
        <v>0</v>
      </c>
      <c r="N36" s="32">
        <v>0</v>
      </c>
    </row>
    <row r="37" spans="1:14" ht="15">
      <c r="A37" s="1" t="s">
        <v>152</v>
      </c>
      <c r="B37" s="1" t="s">
        <v>153</v>
      </c>
      <c r="C37" s="87">
        <v>0</v>
      </c>
      <c r="D37" s="21">
        <v>250.5</v>
      </c>
      <c r="E37" s="93">
        <f t="shared" si="0"/>
        <v>-250.5</v>
      </c>
      <c r="F37" s="87">
        <v>1200</v>
      </c>
      <c r="G37" s="32">
        <v>402.11</v>
      </c>
      <c r="H37" s="32"/>
      <c r="I37" s="72">
        <v>1200</v>
      </c>
      <c r="J37" s="72">
        <v>571.61</v>
      </c>
      <c r="K37" s="72">
        <f t="shared" si="3"/>
        <v>628.39</v>
      </c>
      <c r="L37" s="32">
        <v>1200</v>
      </c>
      <c r="M37" s="72">
        <f t="shared" si="4"/>
        <v>0</v>
      </c>
      <c r="N37" s="32">
        <v>1250</v>
      </c>
    </row>
    <row r="38" spans="1:14" ht="15">
      <c r="A38" s="1" t="s">
        <v>624</v>
      </c>
      <c r="B38" s="1" t="s">
        <v>625</v>
      </c>
      <c r="C38" s="87"/>
      <c r="D38" s="21"/>
      <c r="E38" s="93"/>
      <c r="F38" s="87"/>
      <c r="G38" s="32"/>
      <c r="H38" s="32"/>
      <c r="I38" s="72"/>
      <c r="J38" s="72"/>
      <c r="L38" s="32"/>
      <c r="N38" s="32">
        <v>1500</v>
      </c>
    </row>
    <row r="39" spans="1:14" ht="15">
      <c r="A39" s="1" t="s">
        <v>154</v>
      </c>
      <c r="B39" s="1" t="s">
        <v>155</v>
      </c>
      <c r="C39" s="87">
        <v>3500</v>
      </c>
      <c r="D39" s="21">
        <v>2820.42</v>
      </c>
      <c r="E39" s="93">
        <f t="shared" si="0"/>
        <v>679.5799999999999</v>
      </c>
      <c r="F39" s="87">
        <v>0</v>
      </c>
      <c r="G39" s="32">
        <v>652.11</v>
      </c>
      <c r="H39" s="32"/>
      <c r="I39" s="72">
        <v>0</v>
      </c>
      <c r="J39" s="72">
        <v>0</v>
      </c>
      <c r="K39" s="72">
        <f t="shared" si="3"/>
        <v>0</v>
      </c>
      <c r="L39" s="32">
        <v>0</v>
      </c>
      <c r="M39" s="72">
        <f t="shared" si="4"/>
        <v>0</v>
      </c>
      <c r="N39" s="32">
        <v>600</v>
      </c>
    </row>
    <row r="40" spans="1:14" ht="15">
      <c r="A40" s="1" t="s">
        <v>156</v>
      </c>
      <c r="B40" s="1" t="s">
        <v>157</v>
      </c>
      <c r="C40" s="87">
        <v>1000</v>
      </c>
      <c r="D40" s="21">
        <v>30</v>
      </c>
      <c r="E40" s="93">
        <f t="shared" si="0"/>
        <v>970</v>
      </c>
      <c r="F40" s="87">
        <v>0</v>
      </c>
      <c r="G40" s="32">
        <v>0</v>
      </c>
      <c r="H40" s="32"/>
      <c r="I40" s="72">
        <v>0</v>
      </c>
      <c r="J40" s="72">
        <v>0</v>
      </c>
      <c r="K40" s="72">
        <f t="shared" si="3"/>
        <v>0</v>
      </c>
      <c r="L40" s="32">
        <v>0</v>
      </c>
      <c r="M40" s="72">
        <f t="shared" si="4"/>
        <v>0</v>
      </c>
      <c r="N40" s="32">
        <v>90</v>
      </c>
    </row>
    <row r="41" spans="1:14" ht="15">
      <c r="A41" s="1"/>
      <c r="B41" s="1"/>
      <c r="C41" s="87"/>
      <c r="D41" s="21"/>
      <c r="E41" s="93">
        <f t="shared" si="0"/>
        <v>0</v>
      </c>
      <c r="F41" s="87"/>
      <c r="G41" s="32"/>
      <c r="H41" s="32"/>
      <c r="I41" s="72"/>
      <c r="J41" s="72"/>
      <c r="L41" s="32"/>
      <c r="N41" s="32"/>
    </row>
    <row r="42" spans="1:14" ht="15.75">
      <c r="A42" s="5" t="s">
        <v>127</v>
      </c>
      <c r="B42" s="5"/>
      <c r="C42" s="91">
        <f>SUM(C31:C41)</f>
        <v>55767</v>
      </c>
      <c r="D42" s="29">
        <f>SUM(D31:D41)</f>
        <v>52045.07</v>
      </c>
      <c r="E42" s="97">
        <f t="shared" si="0"/>
        <v>3721.9300000000003</v>
      </c>
      <c r="F42" s="91">
        <f>SUM(F31:F41)</f>
        <v>21200</v>
      </c>
      <c r="G42" s="42">
        <f>SUM(G31:G41)</f>
        <v>22713.22</v>
      </c>
      <c r="H42" s="42"/>
      <c r="I42" s="98">
        <f>SUM(I31:I41)</f>
        <v>24200</v>
      </c>
      <c r="J42" s="98">
        <f>SUM(J31:J41)</f>
        <v>15485.61</v>
      </c>
      <c r="K42" s="98">
        <f>SUM(I42-J42)</f>
        <v>8714.39</v>
      </c>
      <c r="L42" s="42">
        <f>SUM(L31:L41)</f>
        <v>24200</v>
      </c>
      <c r="M42" s="98">
        <f>SUM(M31:M41)</f>
        <v>0</v>
      </c>
      <c r="N42" s="42">
        <f>SUM(N31:N41)</f>
        <v>69959.03</v>
      </c>
    </row>
    <row r="43" spans="1:14" ht="15.75">
      <c r="A43" s="5"/>
      <c r="B43" s="5"/>
      <c r="C43" s="91"/>
      <c r="D43" s="29"/>
      <c r="E43" s="97"/>
      <c r="F43" s="91"/>
      <c r="G43" s="42"/>
      <c r="H43" s="42"/>
      <c r="I43" s="98"/>
      <c r="J43" s="98"/>
      <c r="K43" s="98"/>
      <c r="L43" s="42"/>
      <c r="M43" s="98"/>
      <c r="N43" s="42"/>
    </row>
    <row r="44" spans="1:14" ht="15">
      <c r="A44" s="51"/>
      <c r="B44" s="1"/>
      <c r="C44" s="87"/>
      <c r="D44" s="21"/>
      <c r="E44" s="93">
        <f t="shared" si="0"/>
        <v>0</v>
      </c>
      <c r="F44" s="87"/>
      <c r="G44" s="32"/>
      <c r="H44" s="32"/>
      <c r="I44" s="72"/>
      <c r="J44" s="72"/>
      <c r="L44" s="32"/>
      <c r="N44" s="32"/>
    </row>
    <row r="45" spans="1:14" ht="15">
      <c r="A45" s="1" t="s">
        <v>158</v>
      </c>
      <c r="B45" s="1" t="s">
        <v>159</v>
      </c>
      <c r="C45" s="87">
        <v>24855</v>
      </c>
      <c r="D45" s="21">
        <v>23905.94</v>
      </c>
      <c r="E45" s="93">
        <f t="shared" si="0"/>
        <v>949.0600000000013</v>
      </c>
      <c r="F45" s="87">
        <v>23409</v>
      </c>
      <c r="G45" s="32">
        <v>24500.8</v>
      </c>
      <c r="H45" s="32"/>
      <c r="I45" s="72">
        <v>24205</v>
      </c>
      <c r="J45" s="72">
        <v>15980.99</v>
      </c>
      <c r="K45" s="72">
        <f aca="true" t="shared" si="5" ref="K45:K53">SUM(I45-J45)</f>
        <v>8224.01</v>
      </c>
      <c r="L45" s="32">
        <v>24205</v>
      </c>
      <c r="M45" s="72">
        <f aca="true" t="shared" si="6" ref="M45:M53">SUM(I45-L45)</f>
        <v>0</v>
      </c>
      <c r="N45" s="32">
        <v>36706.66</v>
      </c>
    </row>
    <row r="46" spans="1:14" ht="15">
      <c r="A46" s="1" t="s">
        <v>533</v>
      </c>
      <c r="B46" s="1" t="s">
        <v>534</v>
      </c>
      <c r="C46" s="87"/>
      <c r="D46" s="21">
        <v>0</v>
      </c>
      <c r="E46" s="93"/>
      <c r="F46" s="87"/>
      <c r="G46" s="32">
        <v>0</v>
      </c>
      <c r="H46" s="32"/>
      <c r="I46" s="72">
        <v>0</v>
      </c>
      <c r="J46" s="72">
        <v>0</v>
      </c>
      <c r="K46" s="72">
        <v>0</v>
      </c>
      <c r="L46" s="32">
        <v>0</v>
      </c>
      <c r="N46" s="32">
        <v>1100</v>
      </c>
    </row>
    <row r="47" spans="1:14" ht="15">
      <c r="A47" s="1" t="s">
        <v>160</v>
      </c>
      <c r="B47" s="1" t="s">
        <v>161</v>
      </c>
      <c r="C47" s="87">
        <v>1902</v>
      </c>
      <c r="D47" s="21">
        <v>1755.78</v>
      </c>
      <c r="E47" s="93">
        <f t="shared" si="0"/>
        <v>146.22000000000003</v>
      </c>
      <c r="F47" s="87">
        <v>1793</v>
      </c>
      <c r="G47" s="32">
        <v>1874.43</v>
      </c>
      <c r="H47" s="32"/>
      <c r="I47" s="72">
        <v>1929</v>
      </c>
      <c r="J47" s="72">
        <v>1222.55</v>
      </c>
      <c r="K47" s="72">
        <f t="shared" si="5"/>
        <v>706.45</v>
      </c>
      <c r="L47" s="32">
        <v>1929</v>
      </c>
      <c r="M47" s="72">
        <f t="shared" si="6"/>
        <v>0</v>
      </c>
      <c r="N47" s="32">
        <v>2892.21</v>
      </c>
    </row>
    <row r="48" spans="1:14" ht="15">
      <c r="A48" s="1" t="s">
        <v>162</v>
      </c>
      <c r="B48" s="1" t="s">
        <v>163</v>
      </c>
      <c r="C48" s="87">
        <v>3977</v>
      </c>
      <c r="D48" s="21">
        <v>3944.51</v>
      </c>
      <c r="E48" s="93">
        <f t="shared" si="0"/>
        <v>32.48999999999978</v>
      </c>
      <c r="F48" s="87">
        <v>3746</v>
      </c>
      <c r="G48" s="32">
        <v>3739.32</v>
      </c>
      <c r="H48" s="32"/>
      <c r="I48" s="72">
        <v>3858</v>
      </c>
      <c r="J48" s="72">
        <v>2571.23</v>
      </c>
      <c r="K48" s="72">
        <f t="shared" si="5"/>
        <v>1286.77</v>
      </c>
      <c r="L48" s="32">
        <v>3858</v>
      </c>
      <c r="M48" s="72">
        <f t="shared" si="6"/>
        <v>0</v>
      </c>
      <c r="N48" s="32">
        <v>4780.19</v>
      </c>
    </row>
    <row r="49" spans="1:14" ht="15">
      <c r="A49" s="1" t="s">
        <v>164</v>
      </c>
      <c r="B49" s="1" t="s">
        <v>165</v>
      </c>
      <c r="C49" s="87">
        <v>3624</v>
      </c>
      <c r="D49" s="21">
        <v>0</v>
      </c>
      <c r="E49" s="93">
        <f t="shared" si="0"/>
        <v>3624</v>
      </c>
      <c r="F49" s="87">
        <v>1311</v>
      </c>
      <c r="G49" s="32">
        <v>0</v>
      </c>
      <c r="H49" s="32"/>
      <c r="I49" s="72">
        <v>882</v>
      </c>
      <c r="J49" s="72">
        <v>0</v>
      </c>
      <c r="K49" s="72">
        <f t="shared" si="5"/>
        <v>882</v>
      </c>
      <c r="L49" s="32">
        <v>0</v>
      </c>
      <c r="M49" s="72">
        <f t="shared" si="6"/>
        <v>882</v>
      </c>
      <c r="N49" s="32">
        <v>0</v>
      </c>
    </row>
    <row r="50" spans="1:14" ht="15">
      <c r="A50" s="1" t="s">
        <v>166</v>
      </c>
      <c r="B50" s="1" t="s">
        <v>167</v>
      </c>
      <c r="C50" s="87">
        <v>199</v>
      </c>
      <c r="D50" s="21">
        <v>15.3</v>
      </c>
      <c r="E50" s="93">
        <f t="shared" si="0"/>
        <v>183.7</v>
      </c>
      <c r="F50" s="87">
        <v>184</v>
      </c>
      <c r="G50" s="32">
        <v>15</v>
      </c>
      <c r="H50" s="32"/>
      <c r="I50" s="72">
        <v>340</v>
      </c>
      <c r="J50" s="72">
        <v>14.52</v>
      </c>
      <c r="K50" s="72">
        <f t="shared" si="5"/>
        <v>325.48</v>
      </c>
      <c r="L50" s="32">
        <v>14.52</v>
      </c>
      <c r="M50" s="72">
        <f t="shared" si="6"/>
        <v>325.48</v>
      </c>
      <c r="N50" s="32">
        <v>476.93</v>
      </c>
    </row>
    <row r="51" spans="1:14" ht="15">
      <c r="A51" s="1" t="s">
        <v>168</v>
      </c>
      <c r="B51" s="1" t="s">
        <v>169</v>
      </c>
      <c r="C51" s="87">
        <v>0</v>
      </c>
      <c r="D51" s="21">
        <v>0</v>
      </c>
      <c r="E51" s="93">
        <f t="shared" si="0"/>
        <v>0</v>
      </c>
      <c r="F51" s="87">
        <v>40</v>
      </c>
      <c r="G51" s="32">
        <v>35.64</v>
      </c>
      <c r="H51" s="32"/>
      <c r="I51" s="72">
        <v>40</v>
      </c>
      <c r="J51" s="72">
        <v>37.35</v>
      </c>
      <c r="K51" s="72">
        <f t="shared" si="5"/>
        <v>2.6499999999999986</v>
      </c>
      <c r="L51" s="32">
        <v>37.35</v>
      </c>
      <c r="M51" s="72">
        <f t="shared" si="6"/>
        <v>2.6499999999999986</v>
      </c>
      <c r="N51" s="32">
        <v>0</v>
      </c>
    </row>
    <row r="52" spans="1:14" ht="15">
      <c r="A52" s="1" t="s">
        <v>170</v>
      </c>
      <c r="B52" s="1" t="s">
        <v>171</v>
      </c>
      <c r="C52" s="87">
        <v>200</v>
      </c>
      <c r="D52" s="21">
        <v>1178</v>
      </c>
      <c r="E52" s="93">
        <f t="shared" si="0"/>
        <v>-978</v>
      </c>
      <c r="F52" s="87">
        <v>0</v>
      </c>
      <c r="G52" s="32">
        <v>0</v>
      </c>
      <c r="H52" s="32"/>
      <c r="I52" s="72">
        <v>1200</v>
      </c>
      <c r="J52" s="72">
        <v>948.4</v>
      </c>
      <c r="K52" s="72">
        <f t="shared" si="5"/>
        <v>251.60000000000002</v>
      </c>
      <c r="L52" s="32">
        <v>1200</v>
      </c>
      <c r="M52" s="72">
        <f t="shared" si="6"/>
        <v>0</v>
      </c>
      <c r="N52" s="32">
        <v>600</v>
      </c>
    </row>
    <row r="53" spans="1:14" ht="15">
      <c r="A53" s="1" t="s">
        <v>172</v>
      </c>
      <c r="B53" s="1" t="s">
        <v>173</v>
      </c>
      <c r="C53" s="87">
        <v>900</v>
      </c>
      <c r="D53" s="21">
        <v>190</v>
      </c>
      <c r="E53" s="93">
        <f t="shared" si="0"/>
        <v>710</v>
      </c>
      <c r="F53" s="87">
        <v>300</v>
      </c>
      <c r="G53" s="32">
        <v>210</v>
      </c>
      <c r="H53" s="32"/>
      <c r="I53" s="72">
        <v>300</v>
      </c>
      <c r="J53" s="72">
        <v>90</v>
      </c>
      <c r="K53" s="72">
        <f t="shared" si="5"/>
        <v>210</v>
      </c>
      <c r="L53" s="32">
        <v>300</v>
      </c>
      <c r="M53" s="72">
        <f t="shared" si="6"/>
        <v>0</v>
      </c>
      <c r="N53" s="32">
        <v>210</v>
      </c>
    </row>
    <row r="54" spans="1:14" ht="15">
      <c r="A54" s="1"/>
      <c r="B54" s="1"/>
      <c r="C54" s="87"/>
      <c r="D54" s="21"/>
      <c r="E54" s="93">
        <f t="shared" si="0"/>
        <v>0</v>
      </c>
      <c r="F54" s="87"/>
      <c r="G54" s="32"/>
      <c r="H54" s="32"/>
      <c r="I54" s="72"/>
      <c r="J54" s="72"/>
      <c r="L54" s="32"/>
      <c r="N54" s="32"/>
    </row>
    <row r="55" spans="1:14" ht="15.75">
      <c r="A55" s="5" t="s">
        <v>127</v>
      </c>
      <c r="B55" s="5"/>
      <c r="C55" s="91">
        <f>SUM(C45:C54)</f>
        <v>35657</v>
      </c>
      <c r="D55" s="29">
        <f>SUM(D45:D54)</f>
        <v>30989.529999999995</v>
      </c>
      <c r="E55" s="97">
        <f t="shared" si="0"/>
        <v>4667.470000000005</v>
      </c>
      <c r="F55" s="91">
        <f>SUM(F45:F54)</f>
        <v>30783</v>
      </c>
      <c r="G55" s="42">
        <f>SUM(G45:G54)</f>
        <v>30375.19</v>
      </c>
      <c r="H55" s="42"/>
      <c r="I55" s="98">
        <f>SUM(I45:I54)</f>
        <v>32754</v>
      </c>
      <c r="J55" s="98">
        <f>SUM(J45:J54)</f>
        <v>20865.04</v>
      </c>
      <c r="K55" s="98">
        <f>SUM(I55-J55)</f>
        <v>11888.96</v>
      </c>
      <c r="L55" s="42">
        <f>SUM(L45:L54)</f>
        <v>31543.87</v>
      </c>
      <c r="M55" s="98">
        <f>SUM(M45:M54)</f>
        <v>1210.13</v>
      </c>
      <c r="N55" s="42">
        <f>SUM(N45:N54)</f>
        <v>46765.990000000005</v>
      </c>
    </row>
    <row r="56" spans="1:14" ht="15.75">
      <c r="A56" s="5"/>
      <c r="B56" s="5"/>
      <c r="C56" s="91"/>
      <c r="D56" s="29"/>
      <c r="E56" s="97"/>
      <c r="F56" s="91"/>
      <c r="G56" s="42"/>
      <c r="H56" s="42"/>
      <c r="I56" s="98"/>
      <c r="J56" s="98"/>
      <c r="K56" s="98"/>
      <c r="L56" s="42"/>
      <c r="M56" s="98"/>
      <c r="N56" s="42"/>
    </row>
    <row r="57" spans="1:14" ht="15">
      <c r="A57" s="51"/>
      <c r="B57" s="1"/>
      <c r="C57" s="87"/>
      <c r="D57" s="21"/>
      <c r="E57" s="93">
        <f t="shared" si="0"/>
        <v>0</v>
      </c>
      <c r="F57" s="87"/>
      <c r="G57" s="32"/>
      <c r="H57" s="32"/>
      <c r="I57" s="72"/>
      <c r="J57" s="72"/>
      <c r="L57" s="32"/>
      <c r="N57" s="32"/>
    </row>
    <row r="58" spans="1:14" ht="15">
      <c r="A58" s="1" t="s">
        <v>174</v>
      </c>
      <c r="B58" s="1" t="s">
        <v>612</v>
      </c>
      <c r="C58" s="87">
        <v>15014</v>
      </c>
      <c r="D58" s="21">
        <v>20962.52</v>
      </c>
      <c r="E58" s="93">
        <f t="shared" si="0"/>
        <v>-5948.52</v>
      </c>
      <c r="F58" s="87">
        <v>2678</v>
      </c>
      <c r="G58" s="32">
        <v>7709.81</v>
      </c>
      <c r="H58" s="32"/>
      <c r="I58" s="72">
        <v>6000</v>
      </c>
      <c r="J58" s="72">
        <v>4729.26</v>
      </c>
      <c r="K58" s="72">
        <f aca="true" t="shared" si="7" ref="K58:K66">SUM(I58-J58)</f>
        <v>1270.7399999999998</v>
      </c>
      <c r="L58" s="32">
        <v>6796</v>
      </c>
      <c r="M58" s="72">
        <f aca="true" t="shared" si="8" ref="M58:M66">SUM(I58-L58)</f>
        <v>-796</v>
      </c>
      <c r="N58" s="32">
        <v>3201.98</v>
      </c>
    </row>
    <row r="59" spans="1:14" ht="15">
      <c r="A59" s="1" t="s">
        <v>174</v>
      </c>
      <c r="B59" s="1" t="s">
        <v>611</v>
      </c>
      <c r="C59" s="87"/>
      <c r="D59" s="21"/>
      <c r="E59" s="93"/>
      <c r="F59" s="87"/>
      <c r="G59" s="32"/>
      <c r="H59" s="32"/>
      <c r="I59" s="72">
        <v>0</v>
      </c>
      <c r="J59" s="72">
        <v>0</v>
      </c>
      <c r="K59" s="72">
        <v>0</v>
      </c>
      <c r="L59" s="32">
        <v>0</v>
      </c>
      <c r="N59" s="32">
        <v>0</v>
      </c>
    </row>
    <row r="60" spans="1:14" ht="15">
      <c r="A60" s="1" t="s">
        <v>175</v>
      </c>
      <c r="B60" s="1" t="s">
        <v>613</v>
      </c>
      <c r="C60" s="87">
        <v>1149</v>
      </c>
      <c r="D60" s="21">
        <v>1308.33</v>
      </c>
      <c r="E60" s="93">
        <f t="shared" si="0"/>
        <v>-159.32999999999993</v>
      </c>
      <c r="F60" s="87">
        <v>215</v>
      </c>
      <c r="G60" s="32">
        <v>356.29</v>
      </c>
      <c r="H60" s="32"/>
      <c r="I60" s="72">
        <v>480</v>
      </c>
      <c r="J60" s="72">
        <v>318.02</v>
      </c>
      <c r="K60" s="72">
        <f t="shared" si="7"/>
        <v>161.98000000000002</v>
      </c>
      <c r="L60" s="32">
        <v>545</v>
      </c>
      <c r="M60" s="72">
        <f t="shared" si="8"/>
        <v>-65</v>
      </c>
      <c r="N60" s="32">
        <v>244.95</v>
      </c>
    </row>
    <row r="61" spans="1:14" ht="15">
      <c r="A61" s="1" t="s">
        <v>176</v>
      </c>
      <c r="B61" s="1" t="s">
        <v>614</v>
      </c>
      <c r="C61" s="87">
        <v>2403</v>
      </c>
      <c r="D61" s="21">
        <v>2842.46</v>
      </c>
      <c r="E61" s="93">
        <f t="shared" si="0"/>
        <v>-439.46000000000004</v>
      </c>
      <c r="F61" s="87">
        <v>0</v>
      </c>
      <c r="G61" s="32">
        <v>220.65</v>
      </c>
      <c r="H61" s="32"/>
      <c r="I61" s="72">
        <v>0</v>
      </c>
      <c r="J61" s="72">
        <v>0</v>
      </c>
      <c r="K61" s="72">
        <f t="shared" si="7"/>
        <v>0</v>
      </c>
      <c r="L61" s="32">
        <v>0</v>
      </c>
      <c r="M61" s="72">
        <f t="shared" si="8"/>
        <v>0</v>
      </c>
      <c r="N61" s="32">
        <v>0</v>
      </c>
    </row>
    <row r="62" spans="1:14" ht="15">
      <c r="A62" s="1" t="s">
        <v>177</v>
      </c>
      <c r="B62" s="1" t="s">
        <v>615</v>
      </c>
      <c r="C62" s="87">
        <v>2868</v>
      </c>
      <c r="D62" s="21">
        <v>4897.65</v>
      </c>
      <c r="E62" s="93">
        <f t="shared" si="0"/>
        <v>-2029.6499999999996</v>
      </c>
      <c r="F62" s="87">
        <v>2906</v>
      </c>
      <c r="G62" s="32">
        <v>3132</v>
      </c>
      <c r="H62" s="32"/>
      <c r="I62" s="72">
        <v>0</v>
      </c>
      <c r="J62" s="72">
        <v>0</v>
      </c>
      <c r="K62" s="72">
        <f t="shared" si="7"/>
        <v>0</v>
      </c>
      <c r="L62" s="32">
        <v>0</v>
      </c>
      <c r="M62" s="72">
        <f t="shared" si="8"/>
        <v>0</v>
      </c>
      <c r="N62" s="32">
        <v>0</v>
      </c>
    </row>
    <row r="63" spans="1:14" ht="15">
      <c r="A63" s="1" t="s">
        <v>178</v>
      </c>
      <c r="B63" s="1" t="s">
        <v>616</v>
      </c>
      <c r="C63" s="87">
        <v>121</v>
      </c>
      <c r="D63" s="21">
        <v>11.03</v>
      </c>
      <c r="E63" s="93">
        <f t="shared" si="0"/>
        <v>109.97</v>
      </c>
      <c r="F63" s="87">
        <v>0</v>
      </c>
      <c r="G63" s="32">
        <v>0</v>
      </c>
      <c r="H63" s="32"/>
      <c r="I63" s="72">
        <v>0</v>
      </c>
      <c r="J63" s="72">
        <v>0</v>
      </c>
      <c r="K63" s="72">
        <f t="shared" si="7"/>
        <v>0</v>
      </c>
      <c r="L63" s="32">
        <v>0</v>
      </c>
      <c r="M63" s="72">
        <f t="shared" si="8"/>
        <v>0</v>
      </c>
      <c r="N63" s="32">
        <v>0</v>
      </c>
    </row>
    <row r="64" spans="1:14" ht="15">
      <c r="A64" s="1" t="s">
        <v>179</v>
      </c>
      <c r="B64" s="1" t="s">
        <v>617</v>
      </c>
      <c r="C64" s="87">
        <v>0</v>
      </c>
      <c r="D64" s="21">
        <v>39</v>
      </c>
      <c r="E64" s="93">
        <f t="shared" si="0"/>
        <v>-39</v>
      </c>
      <c r="F64" s="87">
        <v>24</v>
      </c>
      <c r="G64" s="32">
        <v>35.64</v>
      </c>
      <c r="H64" s="32"/>
      <c r="I64" s="72">
        <v>40</v>
      </c>
      <c r="J64" s="72">
        <v>37.35</v>
      </c>
      <c r="K64" s="72">
        <f t="shared" si="7"/>
        <v>2.6499999999999986</v>
      </c>
      <c r="L64" s="32">
        <v>37.35</v>
      </c>
      <c r="M64" s="72">
        <f t="shared" si="8"/>
        <v>2.6499999999999986</v>
      </c>
      <c r="N64" s="32">
        <v>0</v>
      </c>
    </row>
    <row r="65" spans="1:14" ht="15">
      <c r="A65" s="1" t="s">
        <v>180</v>
      </c>
      <c r="B65" s="1" t="s">
        <v>618</v>
      </c>
      <c r="C65" s="87">
        <v>0</v>
      </c>
      <c r="D65" s="21">
        <v>167.13</v>
      </c>
      <c r="E65" s="93">
        <f t="shared" si="0"/>
        <v>-167.13</v>
      </c>
      <c r="F65" s="87">
        <v>0</v>
      </c>
      <c r="G65" s="32">
        <v>0</v>
      </c>
      <c r="H65" s="32"/>
      <c r="I65" s="72">
        <v>0</v>
      </c>
      <c r="J65" s="72">
        <v>0</v>
      </c>
      <c r="K65" s="72">
        <f t="shared" si="7"/>
        <v>0</v>
      </c>
      <c r="L65" s="32">
        <v>0</v>
      </c>
      <c r="M65" s="72">
        <f t="shared" si="8"/>
        <v>0</v>
      </c>
      <c r="N65" s="32">
        <v>0</v>
      </c>
    </row>
    <row r="66" spans="1:14" ht="15">
      <c r="A66" s="1" t="s">
        <v>181</v>
      </c>
      <c r="B66" s="1" t="s">
        <v>619</v>
      </c>
      <c r="C66" s="87">
        <v>22.95</v>
      </c>
      <c r="D66" s="21">
        <v>0</v>
      </c>
      <c r="E66" s="93">
        <f t="shared" si="0"/>
        <v>22.95</v>
      </c>
      <c r="F66" s="87">
        <v>0</v>
      </c>
      <c r="G66" s="32">
        <v>0</v>
      </c>
      <c r="H66" s="32"/>
      <c r="I66" s="72">
        <v>0</v>
      </c>
      <c r="J66" s="72">
        <v>0</v>
      </c>
      <c r="K66" s="72">
        <f t="shared" si="7"/>
        <v>0</v>
      </c>
      <c r="L66" s="32">
        <v>0</v>
      </c>
      <c r="M66" s="72">
        <f t="shared" si="8"/>
        <v>0</v>
      </c>
      <c r="N66" s="32">
        <v>0</v>
      </c>
    </row>
    <row r="67" spans="1:14" ht="15">
      <c r="A67" s="1"/>
      <c r="B67" s="1"/>
      <c r="C67" s="87"/>
      <c r="D67" s="21"/>
      <c r="E67" s="93">
        <f t="shared" si="0"/>
        <v>0</v>
      </c>
      <c r="F67" s="87"/>
      <c r="G67" s="32"/>
      <c r="H67" s="32"/>
      <c r="I67" s="72"/>
      <c r="J67" s="72"/>
      <c r="L67" s="32"/>
      <c r="N67" s="32"/>
    </row>
    <row r="68" spans="1:14" ht="15.75">
      <c r="A68" s="5" t="s">
        <v>127</v>
      </c>
      <c r="B68" s="5"/>
      <c r="C68" s="91">
        <f>SUM(C58:C67)</f>
        <v>21577.95</v>
      </c>
      <c r="D68" s="29">
        <f>SUM(D58:D67)</f>
        <v>30228.12</v>
      </c>
      <c r="E68" s="97">
        <f t="shared" si="0"/>
        <v>-8650.169999999998</v>
      </c>
      <c r="F68" s="91">
        <f>SUM(F58:F67)</f>
        <v>5823</v>
      </c>
      <c r="G68" s="42">
        <f>SUM(G58:G67)</f>
        <v>11454.39</v>
      </c>
      <c r="H68" s="42"/>
      <c r="I68" s="98">
        <f>SUM(I58:I67)</f>
        <v>6520</v>
      </c>
      <c r="J68" s="98">
        <f>SUM(J58:J67)</f>
        <v>5084.630000000001</v>
      </c>
      <c r="K68" s="98">
        <f>SUM(I68-J68)</f>
        <v>1435.369999999999</v>
      </c>
      <c r="L68" s="42">
        <f>SUM(L58:L66)</f>
        <v>7378.35</v>
      </c>
      <c r="M68" s="98">
        <f>SUM(M58:M67)</f>
        <v>-858.35</v>
      </c>
      <c r="N68" s="42">
        <f>SUM(N58:N67)</f>
        <v>3446.93</v>
      </c>
    </row>
    <row r="69" spans="1:14" ht="15">
      <c r="A69" s="1"/>
      <c r="B69" s="1"/>
      <c r="C69" s="87"/>
      <c r="D69" s="21"/>
      <c r="E69" s="93">
        <f t="shared" si="0"/>
        <v>0</v>
      </c>
      <c r="F69" s="87"/>
      <c r="G69" s="32"/>
      <c r="H69" s="32"/>
      <c r="I69" s="72"/>
      <c r="J69" s="72"/>
      <c r="L69" s="32"/>
      <c r="N69" s="32"/>
    </row>
    <row r="70" spans="1:14" ht="15">
      <c r="A70" s="1" t="s">
        <v>182</v>
      </c>
      <c r="B70" s="1" t="s">
        <v>183</v>
      </c>
      <c r="C70" s="87">
        <v>2000</v>
      </c>
      <c r="D70" s="21">
        <v>3609</v>
      </c>
      <c r="E70" s="93">
        <f t="shared" si="0"/>
        <v>-1609</v>
      </c>
      <c r="F70" s="87">
        <v>2500</v>
      </c>
      <c r="G70" s="32">
        <v>0</v>
      </c>
      <c r="H70" s="32"/>
      <c r="I70" s="72">
        <v>2500</v>
      </c>
      <c r="J70" s="72">
        <v>532.5</v>
      </c>
      <c r="K70" s="72">
        <f>SUM(I70-J70)</f>
        <v>1967.5</v>
      </c>
      <c r="L70" s="32">
        <v>2000</v>
      </c>
      <c r="M70" s="72">
        <f>SUM(I70-L70)</f>
        <v>500</v>
      </c>
      <c r="N70" s="32">
        <v>3000</v>
      </c>
    </row>
    <row r="71" spans="1:14" ht="15">
      <c r="A71" s="1"/>
      <c r="B71" s="1"/>
      <c r="C71" s="87"/>
      <c r="D71" s="21"/>
      <c r="E71" s="93">
        <f t="shared" si="0"/>
        <v>0</v>
      </c>
      <c r="F71" s="87"/>
      <c r="G71" s="32"/>
      <c r="H71" s="32"/>
      <c r="I71" s="72"/>
      <c r="J71" s="72"/>
      <c r="L71" s="32"/>
      <c r="N71" s="32"/>
    </row>
    <row r="72" spans="1:14" ht="15.75">
      <c r="A72" s="5" t="s">
        <v>127</v>
      </c>
      <c r="B72" s="5"/>
      <c r="C72" s="91">
        <f>SUM(C70:C71)</f>
        <v>2000</v>
      </c>
      <c r="D72" s="29">
        <f>SUM(D70:D71)</f>
        <v>3609</v>
      </c>
      <c r="E72" s="97">
        <f t="shared" si="0"/>
        <v>-1609</v>
      </c>
      <c r="F72" s="91">
        <f>SUM(F70:F71)</f>
        <v>2500</v>
      </c>
      <c r="G72" s="42">
        <f>SUM(G70:G71)</f>
        <v>0</v>
      </c>
      <c r="H72" s="42"/>
      <c r="I72" s="98">
        <f>SUM(I70:I71)</f>
        <v>2500</v>
      </c>
      <c r="J72" s="98">
        <f>SUM(J70:J71)</f>
        <v>532.5</v>
      </c>
      <c r="K72" s="98">
        <f>SUM(I72-J72)</f>
        <v>1967.5</v>
      </c>
      <c r="L72" s="42">
        <f>SUM(L70:L71)</f>
        <v>2000</v>
      </c>
      <c r="M72" s="98">
        <f>SUM(M70)</f>
        <v>500</v>
      </c>
      <c r="N72" s="42">
        <f>SUM(N70:N71)</f>
        <v>3000</v>
      </c>
    </row>
    <row r="73" spans="1:14" ht="15">
      <c r="A73" s="1"/>
      <c r="B73" s="1"/>
      <c r="C73" s="87"/>
      <c r="D73" s="21"/>
      <c r="E73" s="93">
        <f t="shared" si="0"/>
        <v>0</v>
      </c>
      <c r="F73" s="87"/>
      <c r="G73" s="32"/>
      <c r="H73" s="32"/>
      <c r="I73" s="72"/>
      <c r="J73" s="72"/>
      <c r="L73" s="32"/>
      <c r="N73" s="32"/>
    </row>
    <row r="74" spans="1:14" ht="15">
      <c r="A74" s="1" t="s">
        <v>184</v>
      </c>
      <c r="B74" s="1" t="s">
        <v>185</v>
      </c>
      <c r="C74" s="87">
        <v>7500</v>
      </c>
      <c r="D74" s="21">
        <v>7500</v>
      </c>
      <c r="E74" s="93">
        <f t="shared" si="0"/>
        <v>0</v>
      </c>
      <c r="F74" s="87">
        <v>7500</v>
      </c>
      <c r="G74" s="32">
        <v>7500</v>
      </c>
      <c r="H74" s="32"/>
      <c r="I74" s="72">
        <v>7500</v>
      </c>
      <c r="J74" s="72">
        <v>7500</v>
      </c>
      <c r="K74" s="72">
        <f>SUM(I74-J74)</f>
        <v>0</v>
      </c>
      <c r="L74" s="32">
        <v>7500</v>
      </c>
      <c r="M74" s="72">
        <f>SUM(I74-L74)</f>
        <v>0</v>
      </c>
      <c r="N74" s="32">
        <v>7500</v>
      </c>
    </row>
    <row r="75" spans="1:14" ht="15">
      <c r="A75" s="1"/>
      <c r="B75" s="1"/>
      <c r="C75" s="87"/>
      <c r="D75" s="21"/>
      <c r="E75" s="93">
        <f t="shared" si="0"/>
        <v>0</v>
      </c>
      <c r="F75" s="87"/>
      <c r="G75" s="32"/>
      <c r="H75" s="32"/>
      <c r="I75" s="72"/>
      <c r="J75" s="72"/>
      <c r="L75" s="32"/>
      <c r="N75" s="32"/>
    </row>
    <row r="76" spans="1:14" ht="15.75">
      <c r="A76" s="5" t="s">
        <v>127</v>
      </c>
      <c r="B76" s="5"/>
      <c r="C76" s="91">
        <f>SUM(C74:C75)</f>
        <v>7500</v>
      </c>
      <c r="D76" s="29">
        <f>SUM(D74:D75)</f>
        <v>7500</v>
      </c>
      <c r="E76" s="97">
        <f t="shared" si="0"/>
        <v>0</v>
      </c>
      <c r="F76" s="91">
        <f>SUM(F74:F75)</f>
        <v>7500</v>
      </c>
      <c r="G76" s="42">
        <f>SUM(G74:G75)</f>
        <v>7500</v>
      </c>
      <c r="H76" s="42"/>
      <c r="I76" s="98">
        <f>SUM(I74:I75)</f>
        <v>7500</v>
      </c>
      <c r="J76" s="98"/>
      <c r="K76" s="98">
        <f>SUM(I76-J76)</f>
        <v>7500</v>
      </c>
      <c r="L76" s="42">
        <f>SUM(L74:L75)</f>
        <v>7500</v>
      </c>
      <c r="M76" s="98">
        <f>SUM(M74)</f>
        <v>0</v>
      </c>
      <c r="N76" s="42">
        <f>SUM(N74:N75)</f>
        <v>7500</v>
      </c>
    </row>
    <row r="77" spans="1:14" ht="15.75">
      <c r="A77" s="5"/>
      <c r="B77" s="5"/>
      <c r="C77" s="91"/>
      <c r="D77" s="29"/>
      <c r="E77" s="97"/>
      <c r="F77" s="91"/>
      <c r="G77" s="42"/>
      <c r="H77" s="42"/>
      <c r="I77" s="98"/>
      <c r="J77" s="98"/>
      <c r="K77" s="98"/>
      <c r="L77" s="42"/>
      <c r="M77" s="98"/>
      <c r="N77" s="42"/>
    </row>
    <row r="78" spans="1:14" ht="15.75">
      <c r="A78" s="1" t="s">
        <v>575</v>
      </c>
      <c r="B78" s="1" t="s">
        <v>576</v>
      </c>
      <c r="C78" s="91"/>
      <c r="D78" s="29"/>
      <c r="E78" s="97"/>
      <c r="F78" s="91"/>
      <c r="G78" s="42"/>
      <c r="H78" s="42"/>
      <c r="I78" s="98"/>
      <c r="J78" s="98"/>
      <c r="K78" s="98"/>
      <c r="L78" s="42"/>
      <c r="M78" s="98"/>
      <c r="N78" s="32">
        <v>0</v>
      </c>
    </row>
    <row r="79" spans="1:14" ht="15.75">
      <c r="A79" s="1"/>
      <c r="B79" s="1"/>
      <c r="C79" s="91"/>
      <c r="D79" s="29"/>
      <c r="E79" s="97"/>
      <c r="F79" s="91"/>
      <c r="G79" s="42"/>
      <c r="H79" s="42"/>
      <c r="I79" s="98"/>
      <c r="J79" s="98"/>
      <c r="K79" s="98"/>
      <c r="L79" s="42"/>
      <c r="M79" s="98"/>
      <c r="N79" s="32"/>
    </row>
    <row r="80" spans="1:14" ht="15.75">
      <c r="A80" s="5" t="s">
        <v>127</v>
      </c>
      <c r="B80" s="1"/>
      <c r="C80" s="91"/>
      <c r="D80" s="29"/>
      <c r="E80" s="97"/>
      <c r="F80" s="91"/>
      <c r="G80" s="42"/>
      <c r="H80" s="42"/>
      <c r="I80" s="98"/>
      <c r="J80" s="98"/>
      <c r="K80" s="98"/>
      <c r="L80" s="42"/>
      <c r="M80" s="98"/>
      <c r="N80" s="42">
        <f>SUM(N78:N79)</f>
        <v>0</v>
      </c>
    </row>
    <row r="81" spans="1:14" ht="15">
      <c r="A81" s="1"/>
      <c r="B81" s="1"/>
      <c r="C81" s="87"/>
      <c r="D81" s="21"/>
      <c r="E81" s="93">
        <f t="shared" si="0"/>
        <v>0</v>
      </c>
      <c r="F81" s="87"/>
      <c r="G81" s="32"/>
      <c r="H81" s="32"/>
      <c r="I81" s="72"/>
      <c r="J81" s="72"/>
      <c r="L81" s="32"/>
      <c r="N81" s="32"/>
    </row>
    <row r="82" spans="1:14" ht="15">
      <c r="A82" s="1" t="s">
        <v>186</v>
      </c>
      <c r="B82" s="1" t="s">
        <v>187</v>
      </c>
      <c r="C82" s="87">
        <v>1000</v>
      </c>
      <c r="D82" s="21">
        <v>0</v>
      </c>
      <c r="E82" s="93">
        <f t="shared" si="0"/>
        <v>1000</v>
      </c>
      <c r="F82" s="87">
        <v>300</v>
      </c>
      <c r="G82" s="32">
        <v>451.95</v>
      </c>
      <c r="H82" s="32"/>
      <c r="I82" s="72">
        <v>300</v>
      </c>
      <c r="J82" s="72">
        <v>0</v>
      </c>
      <c r="K82" s="72">
        <f>SUM(I82-J82)</f>
        <v>300</v>
      </c>
      <c r="L82" s="32">
        <v>100</v>
      </c>
      <c r="M82" s="72">
        <f>SUM(I82-L82)</f>
        <v>200</v>
      </c>
      <c r="N82" s="32">
        <v>100</v>
      </c>
    </row>
    <row r="83" spans="1:14" ht="15">
      <c r="A83" s="1" t="s">
        <v>188</v>
      </c>
      <c r="B83" s="1" t="s">
        <v>189</v>
      </c>
      <c r="C83" s="87">
        <v>2000</v>
      </c>
      <c r="D83" s="21">
        <v>1083.81</v>
      </c>
      <c r="E83" s="93">
        <f t="shared" si="0"/>
        <v>916.19</v>
      </c>
      <c r="F83" s="87">
        <v>2500</v>
      </c>
      <c r="G83" s="32">
        <v>1836.62</v>
      </c>
      <c r="H83" s="32"/>
      <c r="I83" s="72">
        <v>2500</v>
      </c>
      <c r="J83" s="72">
        <v>1913.46</v>
      </c>
      <c r="K83" s="72">
        <f>SUM(I83-J83)</f>
        <v>586.54</v>
      </c>
      <c r="L83" s="32">
        <v>2500</v>
      </c>
      <c r="M83" s="72">
        <f>SUM(I83-L83)</f>
        <v>0</v>
      </c>
      <c r="N83" s="32">
        <v>2500</v>
      </c>
    </row>
    <row r="84" spans="1:14" ht="15">
      <c r="A84" s="1"/>
      <c r="B84" s="1"/>
      <c r="C84" s="87"/>
      <c r="D84" s="21"/>
      <c r="E84" s="93">
        <f t="shared" si="0"/>
        <v>0</v>
      </c>
      <c r="F84" s="87"/>
      <c r="G84" s="32"/>
      <c r="H84" s="32"/>
      <c r="I84" s="72"/>
      <c r="J84" s="72"/>
      <c r="L84" s="32"/>
      <c r="N84" s="32"/>
    </row>
    <row r="85" spans="1:14" ht="15.75">
      <c r="A85" s="5" t="s">
        <v>127</v>
      </c>
      <c r="B85" s="5"/>
      <c r="C85" s="91">
        <f>SUM(C82:C84)</f>
        <v>3000</v>
      </c>
      <c r="D85" s="29">
        <f>SUM(D82:D84)</f>
        <v>1083.81</v>
      </c>
      <c r="E85" s="97">
        <f t="shared" si="0"/>
        <v>1916.19</v>
      </c>
      <c r="F85" s="91">
        <f>SUM(F82:F84)</f>
        <v>2800</v>
      </c>
      <c r="G85" s="42">
        <f>SUM(G82:G84)</f>
        <v>2288.5699999999997</v>
      </c>
      <c r="H85" s="42"/>
      <c r="I85" s="98">
        <f>SUM(I82:I84)</f>
        <v>2800</v>
      </c>
      <c r="J85" s="98">
        <f>SUM(J82:J84)</f>
        <v>1913.46</v>
      </c>
      <c r="K85" s="98">
        <f>SUM(I85-J85)</f>
        <v>886.54</v>
      </c>
      <c r="L85" s="42">
        <f>SUM(L82:L84)</f>
        <v>2600</v>
      </c>
      <c r="M85" s="98">
        <f>SUM(F85-L85)</f>
        <v>200</v>
      </c>
      <c r="N85" s="42">
        <f>SUM(N82:N84)</f>
        <v>2600</v>
      </c>
    </row>
    <row r="86" spans="1:14" ht="15">
      <c r="A86" s="1"/>
      <c r="B86" s="1"/>
      <c r="C86" s="87"/>
      <c r="D86" s="21"/>
      <c r="E86" s="93">
        <f t="shared" si="0"/>
        <v>0</v>
      </c>
      <c r="F86" s="87"/>
      <c r="G86" s="32"/>
      <c r="H86" s="32"/>
      <c r="I86" s="72"/>
      <c r="J86" s="72"/>
      <c r="L86" s="32"/>
      <c r="N86" s="32"/>
    </row>
    <row r="87" spans="1:14" ht="15">
      <c r="A87" s="1" t="s">
        <v>190</v>
      </c>
      <c r="B87" s="1" t="s">
        <v>191</v>
      </c>
      <c r="C87" s="87">
        <v>6500</v>
      </c>
      <c r="D87" s="21">
        <v>8985</v>
      </c>
      <c r="E87" s="93">
        <f t="shared" si="0"/>
        <v>-2485</v>
      </c>
      <c r="F87" s="87">
        <v>6800</v>
      </c>
      <c r="G87" s="32">
        <v>7939.99</v>
      </c>
      <c r="H87" s="32"/>
      <c r="I87" s="72">
        <v>8000</v>
      </c>
      <c r="J87" s="72">
        <v>4946.56</v>
      </c>
      <c r="K87" s="72">
        <f>SUM(I87-J87)</f>
        <v>3053.4399999999996</v>
      </c>
      <c r="L87" s="32">
        <v>8000</v>
      </c>
      <c r="M87" s="72">
        <f>SUM(I87-L87)</f>
        <v>0</v>
      </c>
      <c r="N87" s="32">
        <v>7800</v>
      </c>
    </row>
    <row r="88" spans="1:14" ht="15">
      <c r="A88" s="1" t="s">
        <v>192</v>
      </c>
      <c r="B88" s="1" t="s">
        <v>193</v>
      </c>
      <c r="C88" s="87"/>
      <c r="D88" s="21">
        <v>0</v>
      </c>
      <c r="E88" s="93"/>
      <c r="F88" s="87">
        <v>4500</v>
      </c>
      <c r="G88" s="32">
        <v>5253.2</v>
      </c>
      <c r="H88" s="32"/>
      <c r="I88" s="72">
        <v>6000</v>
      </c>
      <c r="J88" s="72">
        <v>5862.22</v>
      </c>
      <c r="K88" s="72">
        <f>SUM(I88-J88)</f>
        <v>137.77999999999975</v>
      </c>
      <c r="L88" s="32">
        <v>6000</v>
      </c>
      <c r="M88" s="72">
        <f>SUM(I88-L88)</f>
        <v>0</v>
      </c>
      <c r="N88" s="32">
        <v>4000</v>
      </c>
    </row>
    <row r="89" spans="1:14" ht="15">
      <c r="A89" s="1" t="s">
        <v>194</v>
      </c>
      <c r="B89" s="1" t="s">
        <v>195</v>
      </c>
      <c r="C89" s="87">
        <v>300</v>
      </c>
      <c r="D89" s="21">
        <v>1850.78</v>
      </c>
      <c r="E89" s="93">
        <f t="shared" si="0"/>
        <v>-1550.78</v>
      </c>
      <c r="F89" s="87">
        <v>0</v>
      </c>
      <c r="G89" s="32">
        <v>1610.11</v>
      </c>
      <c r="H89" s="32"/>
      <c r="I89" s="72">
        <v>500</v>
      </c>
      <c r="J89" s="72">
        <v>309.91</v>
      </c>
      <c r="K89" s="72">
        <f>SUM(I89-J89)</f>
        <v>190.08999999999997</v>
      </c>
      <c r="L89" s="32">
        <v>400</v>
      </c>
      <c r="M89" s="72">
        <f>SUM(I89-L89)</f>
        <v>100</v>
      </c>
      <c r="N89" s="32">
        <v>220</v>
      </c>
    </row>
    <row r="90" spans="1:14" ht="15">
      <c r="A90" s="1"/>
      <c r="B90" s="1"/>
      <c r="C90" s="87"/>
      <c r="D90" s="21"/>
      <c r="E90" s="93">
        <f t="shared" si="0"/>
        <v>0</v>
      </c>
      <c r="F90" s="87"/>
      <c r="G90" s="32"/>
      <c r="H90" s="32"/>
      <c r="I90" s="72"/>
      <c r="J90" s="72"/>
      <c r="L90" s="32"/>
      <c r="N90" s="32"/>
    </row>
    <row r="91" spans="1:14" ht="15.75">
      <c r="A91" s="5" t="s">
        <v>127</v>
      </c>
      <c r="B91" s="5"/>
      <c r="C91" s="91">
        <f>SUM(C87:C90)</f>
        <v>6800</v>
      </c>
      <c r="D91" s="29">
        <f>SUM(D87:D90)</f>
        <v>10835.78</v>
      </c>
      <c r="E91" s="97">
        <f t="shared" si="0"/>
        <v>-4035.7800000000007</v>
      </c>
      <c r="F91" s="91">
        <f>SUM(F87:F90)</f>
        <v>11300</v>
      </c>
      <c r="G91" s="42">
        <f>SUM(G87:G90)</f>
        <v>14803.3</v>
      </c>
      <c r="H91" s="42"/>
      <c r="I91" s="98">
        <f>SUM(I87:I90)</f>
        <v>14500</v>
      </c>
      <c r="J91" s="98">
        <f>SUM(J87:J90)</f>
        <v>11118.69</v>
      </c>
      <c r="K91" s="98">
        <f>SUM(I91-J91)</f>
        <v>3381.3099999999995</v>
      </c>
      <c r="L91" s="42">
        <f>SUM(L87:L90)</f>
        <v>14400</v>
      </c>
      <c r="M91" s="98">
        <f>SUM(M87:M90)</f>
        <v>100</v>
      </c>
      <c r="N91" s="42">
        <f>SUM(N87:N90)</f>
        <v>12020</v>
      </c>
    </row>
    <row r="92" spans="1:14" ht="15">
      <c r="A92" s="1"/>
      <c r="B92" s="1"/>
      <c r="C92" s="87"/>
      <c r="D92" s="21"/>
      <c r="E92" s="93">
        <f t="shared" si="0"/>
        <v>0</v>
      </c>
      <c r="F92" s="87"/>
      <c r="G92" s="32"/>
      <c r="H92" s="32"/>
      <c r="I92" s="72"/>
      <c r="J92" s="72"/>
      <c r="L92" s="32"/>
      <c r="N92" s="32"/>
    </row>
    <row r="93" spans="1:14" ht="15">
      <c r="A93" s="1" t="s">
        <v>196</v>
      </c>
      <c r="B93" s="1" t="s">
        <v>197</v>
      </c>
      <c r="C93" s="87">
        <v>2000</v>
      </c>
      <c r="D93" s="21">
        <v>1971.54</v>
      </c>
      <c r="E93" s="93">
        <f aca="true" t="shared" si="9" ref="E93:E155">SUM(C93-D93)</f>
        <v>28.460000000000036</v>
      </c>
      <c r="F93" s="87">
        <v>2000</v>
      </c>
      <c r="G93" s="32">
        <v>1683</v>
      </c>
      <c r="H93" s="32"/>
      <c r="I93" s="72">
        <v>2000</v>
      </c>
      <c r="J93" s="72">
        <v>2017.02</v>
      </c>
      <c r="K93" s="72">
        <f>SUM(I93-J93)</f>
        <v>-17.019999999999982</v>
      </c>
      <c r="L93" s="32">
        <v>2500</v>
      </c>
      <c r="M93" s="72">
        <f>SUM(I93-L93)</f>
        <v>-500</v>
      </c>
      <c r="N93" s="32">
        <v>3000</v>
      </c>
    </row>
    <row r="94" spans="1:14" ht="15">
      <c r="A94" s="1" t="s">
        <v>198</v>
      </c>
      <c r="B94" s="1" t="s">
        <v>199</v>
      </c>
      <c r="C94" s="87">
        <v>5950</v>
      </c>
      <c r="D94" s="21">
        <v>2428.36</v>
      </c>
      <c r="E94" s="93">
        <f t="shared" si="9"/>
        <v>3521.64</v>
      </c>
      <c r="F94" s="87">
        <v>5500</v>
      </c>
      <c r="G94" s="32">
        <v>2175.35</v>
      </c>
      <c r="H94" s="32"/>
      <c r="I94" s="72">
        <v>2500</v>
      </c>
      <c r="J94" s="72">
        <v>1582.23</v>
      </c>
      <c r="K94" s="72">
        <f>SUM(I94-J94)</f>
        <v>917.77</v>
      </c>
      <c r="L94" s="32">
        <v>2500</v>
      </c>
      <c r="M94" s="72">
        <f>SUM(I94-L94)</f>
        <v>0</v>
      </c>
      <c r="N94" s="32">
        <v>6150</v>
      </c>
    </row>
    <row r="95" spans="1:14" ht="15">
      <c r="A95" s="1"/>
      <c r="B95" s="1"/>
      <c r="C95" s="87"/>
      <c r="D95" s="21"/>
      <c r="E95" s="93">
        <f t="shared" si="9"/>
        <v>0</v>
      </c>
      <c r="F95" s="87"/>
      <c r="G95" s="32"/>
      <c r="H95" s="32"/>
      <c r="I95" s="72"/>
      <c r="J95" s="72"/>
      <c r="L95" s="32"/>
      <c r="N95" s="32"/>
    </row>
    <row r="96" spans="1:14" ht="15.75">
      <c r="A96" s="5" t="s">
        <v>127</v>
      </c>
      <c r="B96" s="5"/>
      <c r="C96" s="91">
        <f>SUM(C93:C95)</f>
        <v>7950</v>
      </c>
      <c r="D96" s="29">
        <f>SUM(D93:D95)</f>
        <v>4399.9</v>
      </c>
      <c r="E96" s="97">
        <f t="shared" si="9"/>
        <v>3550.1000000000004</v>
      </c>
      <c r="F96" s="91">
        <f>SUM(F93:F95)</f>
        <v>7500</v>
      </c>
      <c r="G96" s="42">
        <f>SUM(G93:G95)</f>
        <v>3858.35</v>
      </c>
      <c r="H96" s="42"/>
      <c r="I96" s="98">
        <f>SUM(I93:I95)</f>
        <v>4500</v>
      </c>
      <c r="J96" s="98">
        <f>SUM(J93:J95)</f>
        <v>3599.25</v>
      </c>
      <c r="K96" s="98">
        <f>SUM(I96-J96)</f>
        <v>900.75</v>
      </c>
      <c r="L96" s="42">
        <f>SUM(L93:L95)</f>
        <v>5000</v>
      </c>
      <c r="M96" s="98">
        <f>SUM(M93:M95)</f>
        <v>-500</v>
      </c>
      <c r="N96" s="42">
        <f>SUM(N93:N95)</f>
        <v>9150</v>
      </c>
    </row>
    <row r="97" spans="1:14" ht="15">
      <c r="A97" s="1"/>
      <c r="B97" s="1"/>
      <c r="C97" s="87"/>
      <c r="D97" s="21"/>
      <c r="E97" s="93">
        <f t="shared" si="9"/>
        <v>0</v>
      </c>
      <c r="F97" s="87"/>
      <c r="G97" s="32"/>
      <c r="H97" s="32"/>
      <c r="I97" s="72"/>
      <c r="J97" s="72"/>
      <c r="L97" s="32"/>
      <c r="N97" s="32"/>
    </row>
    <row r="98" spans="1:14" ht="15">
      <c r="A98" s="1" t="s">
        <v>200</v>
      </c>
      <c r="B98" s="1" t="s">
        <v>201</v>
      </c>
      <c r="C98" s="87">
        <v>0</v>
      </c>
      <c r="D98" s="21">
        <v>666.14</v>
      </c>
      <c r="E98" s="93">
        <f t="shared" si="9"/>
        <v>-666.14</v>
      </c>
      <c r="F98" s="87">
        <v>2000</v>
      </c>
      <c r="G98" s="32">
        <v>2405</v>
      </c>
      <c r="H98" s="32"/>
      <c r="I98" s="72">
        <v>5085.68</v>
      </c>
      <c r="J98" s="72">
        <v>5085.68</v>
      </c>
      <c r="K98" s="72">
        <f>SUM(I98-J98)</f>
        <v>0</v>
      </c>
      <c r="L98" s="32">
        <v>5085.68</v>
      </c>
      <c r="M98" s="72">
        <f>SUM(I98-L98)</f>
        <v>0</v>
      </c>
      <c r="N98" s="32">
        <v>4567</v>
      </c>
    </row>
    <row r="99" spans="1:14" ht="15">
      <c r="A99" s="1" t="s">
        <v>202</v>
      </c>
      <c r="B99" s="1" t="s">
        <v>203</v>
      </c>
      <c r="C99" s="87">
        <v>0</v>
      </c>
      <c r="D99" s="21">
        <v>3355.21</v>
      </c>
      <c r="E99" s="93">
        <f t="shared" si="9"/>
        <v>-3355.21</v>
      </c>
      <c r="F99" s="87">
        <v>3000</v>
      </c>
      <c r="G99" s="32">
        <v>3607</v>
      </c>
      <c r="H99" s="32"/>
      <c r="I99" s="72">
        <v>3000</v>
      </c>
      <c r="J99" s="72">
        <v>3000</v>
      </c>
      <c r="K99" s="72">
        <f>SUM(I99-J99)</f>
        <v>0</v>
      </c>
      <c r="L99" s="32">
        <v>3000</v>
      </c>
      <c r="M99" s="72">
        <f>SUM(I99-L99)</f>
        <v>0</v>
      </c>
      <c r="N99" s="32">
        <v>2741</v>
      </c>
    </row>
    <row r="100" spans="1:14" ht="15">
      <c r="A100" s="1" t="s">
        <v>204</v>
      </c>
      <c r="B100" s="1" t="s">
        <v>205</v>
      </c>
      <c r="C100" s="87">
        <v>2100</v>
      </c>
      <c r="D100" s="21">
        <v>12353.57</v>
      </c>
      <c r="E100" s="93">
        <f t="shared" si="9"/>
        <v>-10253.57</v>
      </c>
      <c r="F100" s="87">
        <v>8500</v>
      </c>
      <c r="G100" s="32">
        <v>15683</v>
      </c>
      <c r="H100" s="32"/>
      <c r="I100" s="72">
        <v>14794</v>
      </c>
      <c r="J100" s="72">
        <v>14794</v>
      </c>
      <c r="K100" s="72">
        <f>SUM(I100-J100)</f>
        <v>0</v>
      </c>
      <c r="L100" s="32">
        <v>14794</v>
      </c>
      <c r="M100" s="72">
        <f>SUM(I100-L100)</f>
        <v>0</v>
      </c>
      <c r="N100" s="32">
        <v>22500</v>
      </c>
    </row>
    <row r="101" spans="1:14" ht="15">
      <c r="A101" s="1"/>
      <c r="B101" s="1"/>
      <c r="C101" s="87"/>
      <c r="D101" s="21"/>
      <c r="E101" s="93">
        <f t="shared" si="9"/>
        <v>0</v>
      </c>
      <c r="F101" s="87"/>
      <c r="G101" s="32"/>
      <c r="H101" s="32"/>
      <c r="I101" s="72"/>
      <c r="J101" s="72"/>
      <c r="L101" s="32"/>
      <c r="N101" s="32"/>
    </row>
    <row r="102" spans="1:14" ht="15.75">
      <c r="A102" s="5" t="s">
        <v>127</v>
      </c>
      <c r="B102" s="5"/>
      <c r="C102" s="91">
        <f>SUM(C98:C101)</f>
        <v>2100</v>
      </c>
      <c r="D102" s="29">
        <f>SUM(D98:D101)</f>
        <v>16374.92</v>
      </c>
      <c r="E102" s="97">
        <f t="shared" si="9"/>
        <v>-14274.92</v>
      </c>
      <c r="F102" s="91">
        <f>SUM(F98:F101)</f>
        <v>13500</v>
      </c>
      <c r="G102" s="42">
        <f>SUM(G98:G101)</f>
        <v>21695</v>
      </c>
      <c r="H102" s="42"/>
      <c r="I102" s="98">
        <f>SUM(I98:I101)</f>
        <v>22879.68</v>
      </c>
      <c r="J102" s="98">
        <f>SUM(J98:J101)</f>
        <v>22879.68</v>
      </c>
      <c r="K102" s="98">
        <f>SUM(I102-J102)</f>
        <v>0</v>
      </c>
      <c r="L102" s="42">
        <f>SUM(L98:L101)</f>
        <v>22879.68</v>
      </c>
      <c r="M102" s="98">
        <f>SUM(M98:M101)</f>
        <v>0</v>
      </c>
      <c r="N102" s="42">
        <f>SUM(N98:N101)</f>
        <v>29808</v>
      </c>
    </row>
    <row r="103" spans="1:14" ht="15">
      <c r="A103" s="1"/>
      <c r="B103" s="1"/>
      <c r="C103" s="87"/>
      <c r="D103" s="21"/>
      <c r="E103" s="93">
        <f t="shared" si="9"/>
        <v>0</v>
      </c>
      <c r="F103" s="87"/>
      <c r="G103" s="32"/>
      <c r="H103" s="32"/>
      <c r="I103" s="72"/>
      <c r="J103" s="72"/>
      <c r="L103" s="32"/>
      <c r="N103" s="32"/>
    </row>
    <row r="104" spans="1:14" ht="15">
      <c r="A104" s="1" t="s">
        <v>206</v>
      </c>
      <c r="B104" s="1" t="s">
        <v>207</v>
      </c>
      <c r="C104" s="87">
        <v>0</v>
      </c>
      <c r="D104" s="21">
        <v>0</v>
      </c>
      <c r="E104" s="93">
        <f t="shared" si="9"/>
        <v>0</v>
      </c>
      <c r="F104" s="87">
        <v>0</v>
      </c>
      <c r="G104" s="32">
        <v>0</v>
      </c>
      <c r="H104" s="32"/>
      <c r="I104" s="72">
        <v>0</v>
      </c>
      <c r="J104" s="72">
        <v>0</v>
      </c>
      <c r="K104" s="72">
        <f>SUM(I104-J104)</f>
        <v>0</v>
      </c>
      <c r="L104" s="32"/>
      <c r="M104" s="72">
        <f>SUM(I104-L104)</f>
        <v>0</v>
      </c>
      <c r="N104" s="32">
        <v>0</v>
      </c>
    </row>
    <row r="105" spans="1:14" ht="15">
      <c r="A105" s="1"/>
      <c r="B105" s="1"/>
      <c r="C105" s="87"/>
      <c r="D105" s="21"/>
      <c r="E105" s="93">
        <f t="shared" si="9"/>
        <v>0</v>
      </c>
      <c r="F105" s="87"/>
      <c r="G105" s="32"/>
      <c r="H105" s="32"/>
      <c r="I105" s="72"/>
      <c r="J105" s="72"/>
      <c r="L105" s="32"/>
      <c r="N105" s="32"/>
    </row>
    <row r="106" spans="1:16" ht="15.75">
      <c r="A106" s="5" t="s">
        <v>127</v>
      </c>
      <c r="B106" s="5"/>
      <c r="C106" s="91">
        <f>SUM(C104:C105)</f>
        <v>0</v>
      </c>
      <c r="D106" s="29">
        <f>SUM(D104:D105)</f>
        <v>0</v>
      </c>
      <c r="E106" s="97">
        <f t="shared" si="9"/>
        <v>0</v>
      </c>
      <c r="F106" s="91">
        <v>0</v>
      </c>
      <c r="G106" s="42">
        <f>SUM(G104)</f>
        <v>0</v>
      </c>
      <c r="H106" s="42"/>
      <c r="I106" s="98">
        <v>0</v>
      </c>
      <c r="J106" s="98">
        <f>SUM(I106)</f>
        <v>0</v>
      </c>
      <c r="K106" s="98">
        <f>SUM(I106-J106)</f>
        <v>0</v>
      </c>
      <c r="L106" s="42">
        <f>SUM(L104:L105)</f>
        <v>0</v>
      </c>
      <c r="M106" s="98">
        <f>SUM(M104)</f>
        <v>0</v>
      </c>
      <c r="N106" s="42">
        <f>SUM(N104:N105)</f>
        <v>0</v>
      </c>
      <c r="O106" s="43">
        <f>SUM(N19+N28+N42+N55+N68+N72+N76+N85+N91+N96+N102+N106)</f>
        <v>193802.99</v>
      </c>
      <c r="P106" t="s">
        <v>561</v>
      </c>
    </row>
    <row r="107" spans="1:14" ht="15">
      <c r="A107" s="1"/>
      <c r="B107" s="1"/>
      <c r="C107" s="87"/>
      <c r="D107" s="21"/>
      <c r="E107" s="93">
        <f t="shared" si="9"/>
        <v>0</v>
      </c>
      <c r="F107" s="87"/>
      <c r="G107" s="32"/>
      <c r="H107" s="32"/>
      <c r="I107" s="72"/>
      <c r="J107" s="72"/>
      <c r="L107" s="32"/>
      <c r="N107" s="32"/>
    </row>
    <row r="108" spans="1:14" ht="15">
      <c r="A108" s="1" t="s">
        <v>208</v>
      </c>
      <c r="B108" s="1" t="s">
        <v>209</v>
      </c>
      <c r="C108" s="87">
        <v>103930</v>
      </c>
      <c r="D108" s="21">
        <v>111356</v>
      </c>
      <c r="E108" s="93">
        <f t="shared" si="9"/>
        <v>-7426</v>
      </c>
      <c r="F108" s="87">
        <v>111099</v>
      </c>
      <c r="G108" s="32">
        <v>113964.94</v>
      </c>
      <c r="H108" s="32"/>
      <c r="I108" s="72">
        <v>114000</v>
      </c>
      <c r="J108" s="72">
        <v>64894.03</v>
      </c>
      <c r="K108" s="72">
        <f aca="true" t="shared" si="10" ref="K108:K129">SUM(I108-J108)</f>
        <v>49105.97</v>
      </c>
      <c r="L108" s="32">
        <v>94000</v>
      </c>
      <c r="M108" s="72">
        <f aca="true" t="shared" si="11" ref="M108:M129">SUM(I108-L108)</f>
        <v>20000</v>
      </c>
      <c r="N108" s="32">
        <v>115982.34</v>
      </c>
    </row>
    <row r="109" spans="1:14" ht="15">
      <c r="A109" s="1" t="s">
        <v>210</v>
      </c>
      <c r="B109" s="1" t="s">
        <v>211</v>
      </c>
      <c r="C109" s="87">
        <v>12000</v>
      </c>
      <c r="D109" s="21">
        <v>8989.32</v>
      </c>
      <c r="E109" s="93">
        <f t="shared" si="9"/>
        <v>3010.6800000000003</v>
      </c>
      <c r="F109" s="87">
        <v>12694</v>
      </c>
      <c r="G109" s="32">
        <v>16219.38</v>
      </c>
      <c r="H109" s="32"/>
      <c r="I109" s="72">
        <v>16500</v>
      </c>
      <c r="J109" s="72">
        <v>14112.99</v>
      </c>
      <c r="K109" s="72">
        <f t="shared" si="10"/>
        <v>2387.01</v>
      </c>
      <c r="L109" s="32">
        <v>20000</v>
      </c>
      <c r="M109" s="72">
        <f t="shared" si="11"/>
        <v>-3500</v>
      </c>
      <c r="N109" s="32">
        <v>4000</v>
      </c>
    </row>
    <row r="110" spans="1:14" ht="15">
      <c r="A110" s="1" t="s">
        <v>212</v>
      </c>
      <c r="B110" s="1" t="s">
        <v>213</v>
      </c>
      <c r="C110" s="87">
        <v>7951</v>
      </c>
      <c r="D110" s="21">
        <v>5844.86</v>
      </c>
      <c r="E110" s="93">
        <f t="shared" si="9"/>
        <v>2106.1400000000003</v>
      </c>
      <c r="F110" s="87">
        <v>8520</v>
      </c>
      <c r="G110" s="32">
        <v>9927.49</v>
      </c>
      <c r="H110" s="32"/>
      <c r="I110" s="72">
        <v>9120</v>
      </c>
      <c r="J110" s="72">
        <v>6131.81</v>
      </c>
      <c r="K110" s="72">
        <f t="shared" si="10"/>
        <v>2988.1899999999996</v>
      </c>
      <c r="L110" s="32">
        <v>8000</v>
      </c>
      <c r="M110" s="72">
        <f t="shared" si="11"/>
        <v>1120</v>
      </c>
      <c r="N110" s="32">
        <v>9178.65</v>
      </c>
    </row>
    <row r="111" spans="1:14" ht="15">
      <c r="A111" s="1" t="s">
        <v>214</v>
      </c>
      <c r="B111" s="1" t="s">
        <v>215</v>
      </c>
      <c r="C111" s="87">
        <v>16629</v>
      </c>
      <c r="D111" s="21">
        <v>7639.74</v>
      </c>
      <c r="E111" s="93">
        <f t="shared" si="9"/>
        <v>8989.26</v>
      </c>
      <c r="F111" s="87">
        <v>17774</v>
      </c>
      <c r="G111" s="32">
        <v>17065.97</v>
      </c>
      <c r="H111" s="32"/>
      <c r="I111" s="72">
        <f>SUM(I108*0.16)</f>
        <v>18240</v>
      </c>
      <c r="J111" s="72">
        <v>11273.31</v>
      </c>
      <c r="K111" s="72">
        <f t="shared" si="10"/>
        <v>6966.6900000000005</v>
      </c>
      <c r="L111" s="32">
        <v>14500</v>
      </c>
      <c r="M111" s="72">
        <f t="shared" si="11"/>
        <v>3740</v>
      </c>
      <c r="N111" s="32">
        <v>8904.45</v>
      </c>
    </row>
    <row r="112" spans="1:14" ht="15">
      <c r="A112" s="1" t="s">
        <v>216</v>
      </c>
      <c r="B112" s="1" t="s">
        <v>217</v>
      </c>
      <c r="C112" s="87">
        <v>8604</v>
      </c>
      <c r="D112" s="21">
        <v>6363</v>
      </c>
      <c r="E112" s="93">
        <f t="shared" si="9"/>
        <v>2241</v>
      </c>
      <c r="F112" s="87">
        <v>10986</v>
      </c>
      <c r="G112" s="32">
        <v>11514</v>
      </c>
      <c r="H112" s="32"/>
      <c r="I112" s="72">
        <v>14640</v>
      </c>
      <c r="J112" s="72">
        <v>8540</v>
      </c>
      <c r="K112" s="72">
        <f t="shared" si="10"/>
        <v>6100</v>
      </c>
      <c r="L112" s="32">
        <v>14556</v>
      </c>
      <c r="M112" s="72">
        <f t="shared" si="11"/>
        <v>84</v>
      </c>
      <c r="N112" s="32">
        <v>24698.88</v>
      </c>
    </row>
    <row r="113" spans="1:14" ht="15">
      <c r="A113" s="1" t="s">
        <v>218</v>
      </c>
      <c r="B113" s="1" t="s">
        <v>219</v>
      </c>
      <c r="C113" s="87">
        <v>595</v>
      </c>
      <c r="D113" s="21">
        <v>0</v>
      </c>
      <c r="E113" s="93">
        <f t="shared" si="9"/>
        <v>595</v>
      </c>
      <c r="F113" s="87">
        <v>872</v>
      </c>
      <c r="G113" s="32">
        <v>73.48</v>
      </c>
      <c r="H113" s="32"/>
      <c r="I113" s="72">
        <v>1608</v>
      </c>
      <c r="J113" s="72">
        <v>69.93</v>
      </c>
      <c r="K113" s="72">
        <f t="shared" si="10"/>
        <v>1538.07</v>
      </c>
      <c r="L113" s="32">
        <v>69.93</v>
      </c>
      <c r="M113" s="72">
        <f t="shared" si="11"/>
        <v>1538.07</v>
      </c>
      <c r="N113" s="32">
        <v>888.41</v>
      </c>
    </row>
    <row r="114" spans="1:14" ht="15">
      <c r="A114" s="1" t="s">
        <v>220</v>
      </c>
      <c r="B114" s="1" t="s">
        <v>221</v>
      </c>
      <c r="C114" s="87">
        <v>1500</v>
      </c>
      <c r="D114" s="21">
        <v>2116.8</v>
      </c>
      <c r="E114" s="93">
        <f t="shared" si="9"/>
        <v>-616.8000000000002</v>
      </c>
      <c r="F114" s="87">
        <v>1500</v>
      </c>
      <c r="G114" s="32">
        <v>2116.8</v>
      </c>
      <c r="H114" s="32"/>
      <c r="I114" s="72">
        <v>2051.65</v>
      </c>
      <c r="J114" s="72">
        <v>2018.23</v>
      </c>
      <c r="K114" s="72">
        <f t="shared" si="10"/>
        <v>33.42000000000007</v>
      </c>
      <c r="L114" s="32">
        <v>2018.23</v>
      </c>
      <c r="M114" s="72">
        <f t="shared" si="11"/>
        <v>33.42000000000007</v>
      </c>
      <c r="N114" s="32">
        <v>3312</v>
      </c>
    </row>
    <row r="115" spans="1:14" ht="15">
      <c r="A115" s="1" t="s">
        <v>222</v>
      </c>
      <c r="B115" s="1" t="s">
        <v>223</v>
      </c>
      <c r="C115" s="87">
        <v>1200</v>
      </c>
      <c r="D115" s="21">
        <v>1717.73</v>
      </c>
      <c r="E115" s="93">
        <f t="shared" si="9"/>
        <v>-517.73</v>
      </c>
      <c r="F115" s="87">
        <v>2400</v>
      </c>
      <c r="G115" s="32">
        <v>2856.69</v>
      </c>
      <c r="H115" s="32"/>
      <c r="I115" s="72">
        <v>3000</v>
      </c>
      <c r="J115" s="72">
        <v>2245.15</v>
      </c>
      <c r="K115" s="72">
        <f t="shared" si="10"/>
        <v>754.8499999999999</v>
      </c>
      <c r="L115" s="32">
        <v>3200</v>
      </c>
      <c r="M115" s="72">
        <f t="shared" si="11"/>
        <v>-200</v>
      </c>
      <c r="N115" s="32">
        <v>2500</v>
      </c>
    </row>
    <row r="116" spans="1:14" ht="15">
      <c r="A116" s="1" t="s">
        <v>224</v>
      </c>
      <c r="B116" s="1" t="s">
        <v>225</v>
      </c>
      <c r="C116" s="87">
        <v>1400</v>
      </c>
      <c r="D116" s="21">
        <v>3586</v>
      </c>
      <c r="E116" s="93">
        <f t="shared" si="9"/>
        <v>-2186</v>
      </c>
      <c r="F116" s="87">
        <v>1500</v>
      </c>
      <c r="G116" s="32">
        <v>4046</v>
      </c>
      <c r="H116" s="32"/>
      <c r="I116" s="72">
        <v>5574.32</v>
      </c>
      <c r="J116" s="72">
        <v>5574.32</v>
      </c>
      <c r="K116" s="72">
        <f t="shared" si="10"/>
        <v>0</v>
      </c>
      <c r="L116" s="32">
        <v>5574.32</v>
      </c>
      <c r="M116" s="72">
        <f t="shared" si="11"/>
        <v>0</v>
      </c>
      <c r="N116" s="32">
        <v>4000</v>
      </c>
    </row>
    <row r="117" spans="1:14" ht="15">
      <c r="A117" s="1" t="s">
        <v>620</v>
      </c>
      <c r="B117" s="1" t="s">
        <v>621</v>
      </c>
      <c r="C117" s="87"/>
      <c r="D117" s="21"/>
      <c r="E117" s="93"/>
      <c r="F117" s="87"/>
      <c r="G117" s="32"/>
      <c r="H117" s="32"/>
      <c r="I117" s="72"/>
      <c r="J117" s="72"/>
      <c r="L117" s="32"/>
      <c r="N117" s="32">
        <v>1500</v>
      </c>
    </row>
    <row r="118" spans="1:14" ht="15">
      <c r="A118" s="1" t="s">
        <v>226</v>
      </c>
      <c r="B118" s="1" t="s">
        <v>532</v>
      </c>
      <c r="C118" s="87"/>
      <c r="D118" s="21">
        <v>0</v>
      </c>
      <c r="E118" s="93"/>
      <c r="F118" s="87">
        <v>0</v>
      </c>
      <c r="G118" s="32">
        <v>0</v>
      </c>
      <c r="H118" s="32"/>
      <c r="I118" s="72">
        <v>4500</v>
      </c>
      <c r="J118" s="72">
        <v>14914.27</v>
      </c>
      <c r="K118" s="72">
        <f t="shared" si="10"/>
        <v>-10414.27</v>
      </c>
      <c r="L118" s="32">
        <v>4500</v>
      </c>
      <c r="M118" s="72">
        <f t="shared" si="11"/>
        <v>0</v>
      </c>
      <c r="N118" s="32">
        <v>4000</v>
      </c>
    </row>
    <row r="119" spans="1:14" ht="15">
      <c r="A119" s="1" t="s">
        <v>227</v>
      </c>
      <c r="B119" s="1" t="s">
        <v>228</v>
      </c>
      <c r="C119" s="87"/>
      <c r="D119" s="21">
        <v>0</v>
      </c>
      <c r="E119" s="93"/>
      <c r="F119" s="87">
        <v>2500</v>
      </c>
      <c r="G119" s="32">
        <v>4042.95</v>
      </c>
      <c r="H119" s="32"/>
      <c r="I119" s="72">
        <v>1500</v>
      </c>
      <c r="J119" s="72">
        <v>1250</v>
      </c>
      <c r="K119" s="72">
        <f t="shared" si="10"/>
        <v>250</v>
      </c>
      <c r="L119" s="32">
        <v>1250</v>
      </c>
      <c r="M119" s="72">
        <f t="shared" si="11"/>
        <v>250</v>
      </c>
      <c r="N119" s="32">
        <v>2250</v>
      </c>
    </row>
    <row r="120" spans="1:14" ht="15">
      <c r="A120" s="1" t="s">
        <v>229</v>
      </c>
      <c r="B120" s="1" t="s">
        <v>230</v>
      </c>
      <c r="C120" s="87">
        <v>5000</v>
      </c>
      <c r="D120" s="21">
        <v>994.95</v>
      </c>
      <c r="E120" s="93">
        <f t="shared" si="9"/>
        <v>4005.05</v>
      </c>
      <c r="F120" s="87">
        <v>2000</v>
      </c>
      <c r="G120" s="32">
        <v>5255.49</v>
      </c>
      <c r="H120" s="32"/>
      <c r="I120" s="72">
        <v>2000</v>
      </c>
      <c r="J120" s="72">
        <v>1827.97</v>
      </c>
      <c r="K120" s="72">
        <f t="shared" si="10"/>
        <v>172.02999999999997</v>
      </c>
      <c r="L120" s="32">
        <v>2500</v>
      </c>
      <c r="M120" s="72">
        <f t="shared" si="11"/>
        <v>-500</v>
      </c>
      <c r="N120" s="32">
        <v>5500</v>
      </c>
    </row>
    <row r="121" spans="1:14" ht="15">
      <c r="A121" s="1" t="s">
        <v>231</v>
      </c>
      <c r="B121" s="1" t="s">
        <v>524</v>
      </c>
      <c r="C121" s="87">
        <v>7000</v>
      </c>
      <c r="D121" s="21">
        <v>11865.24</v>
      </c>
      <c r="E121" s="93">
        <f t="shared" si="9"/>
        <v>-4865.24</v>
      </c>
      <c r="F121" s="87">
        <v>3500</v>
      </c>
      <c r="G121" s="32">
        <v>12982.99</v>
      </c>
      <c r="H121" s="32"/>
      <c r="I121" s="72">
        <v>5900</v>
      </c>
      <c r="J121" s="72">
        <v>4044.46</v>
      </c>
      <c r="K121" s="72">
        <f t="shared" si="10"/>
        <v>1855.54</v>
      </c>
      <c r="L121" s="32">
        <v>6000</v>
      </c>
      <c r="M121" s="72">
        <f t="shared" si="11"/>
        <v>-100</v>
      </c>
      <c r="N121" s="32">
        <v>8600</v>
      </c>
    </row>
    <row r="122" spans="1:14" ht="15">
      <c r="A122" s="1" t="s">
        <v>232</v>
      </c>
      <c r="B122" s="1" t="s">
        <v>233</v>
      </c>
      <c r="C122" s="87">
        <v>2000</v>
      </c>
      <c r="D122" s="21">
        <v>1047.02</v>
      </c>
      <c r="E122" s="93">
        <f t="shared" si="9"/>
        <v>952.98</v>
      </c>
      <c r="F122" s="87">
        <v>2000</v>
      </c>
      <c r="G122" s="32">
        <v>187.97</v>
      </c>
      <c r="H122" s="32"/>
      <c r="I122" s="72">
        <v>2000</v>
      </c>
      <c r="J122" s="72">
        <v>3237.1</v>
      </c>
      <c r="K122" s="72">
        <f t="shared" si="10"/>
        <v>-1237.1</v>
      </c>
      <c r="L122" s="32">
        <v>2000</v>
      </c>
      <c r="M122" s="72">
        <f t="shared" si="11"/>
        <v>0</v>
      </c>
      <c r="N122" s="32">
        <v>1500</v>
      </c>
    </row>
    <row r="123" spans="1:14" ht="15">
      <c r="A123" s="1" t="s">
        <v>234</v>
      </c>
      <c r="B123" s="1" t="s">
        <v>235</v>
      </c>
      <c r="C123" s="87">
        <v>300</v>
      </c>
      <c r="D123" s="21">
        <v>0</v>
      </c>
      <c r="E123" s="93">
        <f t="shared" si="9"/>
        <v>300</v>
      </c>
      <c r="F123" s="87">
        <v>200</v>
      </c>
      <c r="G123" s="32">
        <v>0</v>
      </c>
      <c r="H123" s="32"/>
      <c r="I123" s="72">
        <v>200</v>
      </c>
      <c r="J123" s="72">
        <v>0</v>
      </c>
      <c r="K123" s="72">
        <f t="shared" si="10"/>
        <v>200</v>
      </c>
      <c r="L123" s="32">
        <v>200</v>
      </c>
      <c r="M123" s="72">
        <f t="shared" si="11"/>
        <v>0</v>
      </c>
      <c r="N123" s="32">
        <v>200</v>
      </c>
    </row>
    <row r="124" spans="1:14" ht="15">
      <c r="A124" s="1" t="s">
        <v>236</v>
      </c>
      <c r="B124" s="1" t="s">
        <v>237</v>
      </c>
      <c r="C124" s="87">
        <v>0</v>
      </c>
      <c r="D124" s="21">
        <v>17575.41</v>
      </c>
      <c r="E124" s="93">
        <f t="shared" si="9"/>
        <v>-17575.41</v>
      </c>
      <c r="F124" s="87">
        <v>18000</v>
      </c>
      <c r="G124" s="32">
        <v>20445.28</v>
      </c>
      <c r="H124" s="32"/>
      <c r="I124" s="72">
        <v>18000</v>
      </c>
      <c r="J124" s="72">
        <v>17889.73</v>
      </c>
      <c r="K124" s="72">
        <f t="shared" si="10"/>
        <v>110.27000000000044</v>
      </c>
      <c r="L124" s="32">
        <v>17889.73</v>
      </c>
      <c r="M124" s="72">
        <f t="shared" si="11"/>
        <v>110.27000000000044</v>
      </c>
      <c r="N124" s="32">
        <v>4000</v>
      </c>
    </row>
    <row r="125" spans="1:14" ht="15">
      <c r="A125" s="1" t="s">
        <v>238</v>
      </c>
      <c r="B125" s="1" t="s">
        <v>239</v>
      </c>
      <c r="C125" s="87">
        <v>0</v>
      </c>
      <c r="D125" s="21">
        <v>0</v>
      </c>
      <c r="E125" s="93">
        <f t="shared" si="9"/>
        <v>0</v>
      </c>
      <c r="F125" s="87">
        <v>0</v>
      </c>
      <c r="G125" s="32">
        <v>0</v>
      </c>
      <c r="H125" s="32"/>
      <c r="I125" s="72">
        <v>0</v>
      </c>
      <c r="J125" s="72">
        <v>0</v>
      </c>
      <c r="K125" s="72">
        <f t="shared" si="10"/>
        <v>0</v>
      </c>
      <c r="L125" s="32">
        <v>0</v>
      </c>
      <c r="M125" s="72">
        <f t="shared" si="11"/>
        <v>0</v>
      </c>
      <c r="N125" s="32">
        <v>0</v>
      </c>
    </row>
    <row r="126" spans="1:14" ht="15">
      <c r="A126" s="1" t="s">
        <v>240</v>
      </c>
      <c r="B126" s="1" t="s">
        <v>241</v>
      </c>
      <c r="C126" s="87">
        <v>1000</v>
      </c>
      <c r="D126" s="21">
        <v>65.32</v>
      </c>
      <c r="E126" s="93">
        <f t="shared" si="9"/>
        <v>934.6800000000001</v>
      </c>
      <c r="F126" s="87">
        <v>250</v>
      </c>
      <c r="G126" s="32">
        <v>17.34</v>
      </c>
      <c r="H126" s="32"/>
      <c r="I126" s="72">
        <v>250</v>
      </c>
      <c r="J126" s="72">
        <v>0</v>
      </c>
      <c r="K126" s="72">
        <f t="shared" si="10"/>
        <v>250</v>
      </c>
      <c r="L126" s="32">
        <v>100</v>
      </c>
      <c r="M126" s="72">
        <f t="shared" si="11"/>
        <v>150</v>
      </c>
      <c r="N126" s="32">
        <v>1500</v>
      </c>
    </row>
    <row r="127" spans="1:14" ht="15">
      <c r="A127" s="1" t="s">
        <v>242</v>
      </c>
      <c r="B127" s="1" t="s">
        <v>243</v>
      </c>
      <c r="C127" s="87">
        <v>0</v>
      </c>
      <c r="D127" s="21">
        <v>0</v>
      </c>
      <c r="E127" s="93">
        <f t="shared" si="9"/>
        <v>0</v>
      </c>
      <c r="F127" s="87">
        <v>0</v>
      </c>
      <c r="G127" s="32">
        <v>0</v>
      </c>
      <c r="H127" s="32"/>
      <c r="I127" s="72">
        <v>0</v>
      </c>
      <c r="J127" s="72">
        <v>0</v>
      </c>
      <c r="K127" s="72">
        <f t="shared" si="10"/>
        <v>0</v>
      </c>
      <c r="L127" s="32">
        <v>0</v>
      </c>
      <c r="M127" s="72">
        <f t="shared" si="11"/>
        <v>0</v>
      </c>
      <c r="N127" s="32">
        <v>0</v>
      </c>
    </row>
    <row r="128" spans="1:14" ht="15">
      <c r="A128" s="1" t="s">
        <v>244</v>
      </c>
      <c r="B128" s="1" t="s">
        <v>245</v>
      </c>
      <c r="C128" s="87">
        <v>750</v>
      </c>
      <c r="D128" s="21">
        <v>0</v>
      </c>
      <c r="E128" s="93">
        <f t="shared" si="9"/>
        <v>750</v>
      </c>
      <c r="F128" s="87">
        <v>850</v>
      </c>
      <c r="G128" s="32">
        <v>830</v>
      </c>
      <c r="H128" s="32"/>
      <c r="I128" s="72">
        <v>920</v>
      </c>
      <c r="J128" s="72">
        <v>978</v>
      </c>
      <c r="K128" s="72">
        <f t="shared" si="10"/>
        <v>-58</v>
      </c>
      <c r="L128" s="32">
        <v>978</v>
      </c>
      <c r="M128" s="72">
        <f t="shared" si="11"/>
        <v>-58</v>
      </c>
      <c r="N128" s="32">
        <v>1500</v>
      </c>
    </row>
    <row r="129" spans="1:14" ht="15">
      <c r="A129" s="1" t="s">
        <v>246</v>
      </c>
      <c r="B129" s="1" t="s">
        <v>247</v>
      </c>
      <c r="C129" s="87">
        <v>200</v>
      </c>
      <c r="D129" s="21">
        <v>43.27</v>
      </c>
      <c r="E129" s="93">
        <f t="shared" si="9"/>
        <v>156.73</v>
      </c>
      <c r="F129" s="87">
        <v>200</v>
      </c>
      <c r="G129" s="32">
        <v>0</v>
      </c>
      <c r="H129" s="32"/>
      <c r="I129" s="72">
        <v>200</v>
      </c>
      <c r="J129" s="72">
        <v>57.2</v>
      </c>
      <c r="K129" s="72">
        <f t="shared" si="10"/>
        <v>142.8</v>
      </c>
      <c r="L129" s="32">
        <v>200</v>
      </c>
      <c r="M129" s="72">
        <f t="shared" si="11"/>
        <v>0</v>
      </c>
      <c r="N129" s="32">
        <v>200</v>
      </c>
    </row>
    <row r="130" spans="1:14" ht="15">
      <c r="A130" s="1"/>
      <c r="B130" s="1"/>
      <c r="C130" s="87"/>
      <c r="D130" s="21"/>
      <c r="E130" s="93">
        <f t="shared" si="9"/>
        <v>0</v>
      </c>
      <c r="F130" s="87"/>
      <c r="G130" s="32"/>
      <c r="H130" s="32"/>
      <c r="I130" s="72"/>
      <c r="J130" s="72"/>
      <c r="L130" s="32"/>
      <c r="N130" s="32"/>
    </row>
    <row r="131" spans="1:14" ht="15.75">
      <c r="A131" s="5" t="s">
        <v>127</v>
      </c>
      <c r="B131" s="5"/>
      <c r="C131" s="91">
        <f>SUM(C108:C130)</f>
        <v>170059</v>
      </c>
      <c r="D131" s="29">
        <f>SUM(D108:D130)</f>
        <v>179204.66</v>
      </c>
      <c r="E131" s="97">
        <f t="shared" si="9"/>
        <v>-9145.660000000003</v>
      </c>
      <c r="F131" s="91">
        <f>SUM(F108:F130)</f>
        <v>196845</v>
      </c>
      <c r="G131" s="42">
        <f>SUM(G108:G130)</f>
        <v>221546.77</v>
      </c>
      <c r="H131" s="42"/>
      <c r="I131" s="98">
        <f>SUM(I108:I130)</f>
        <v>220203.97</v>
      </c>
      <c r="J131" s="98">
        <f>SUM(J108:J130)</f>
        <v>159058.5</v>
      </c>
      <c r="K131" s="98">
        <f>SUM(I131-J131)</f>
        <v>61145.47</v>
      </c>
      <c r="L131" s="42">
        <f>SUM(L108:L130)</f>
        <v>197536.21000000002</v>
      </c>
      <c r="M131" s="98">
        <f>SUM(M108:M129)</f>
        <v>22667.76</v>
      </c>
      <c r="N131" s="42">
        <f>SUM(N108:N130)</f>
        <v>204214.73</v>
      </c>
    </row>
    <row r="132" spans="1:14" ht="15">
      <c r="A132" s="1"/>
      <c r="B132" s="1"/>
      <c r="C132" s="87"/>
      <c r="D132" s="21"/>
      <c r="E132" s="93">
        <f t="shared" si="9"/>
        <v>0</v>
      </c>
      <c r="F132" s="87"/>
      <c r="G132" s="32"/>
      <c r="H132" s="32"/>
      <c r="I132" s="72"/>
      <c r="J132" s="72"/>
      <c r="L132" s="32"/>
      <c r="N132" s="32"/>
    </row>
    <row r="133" spans="1:14" ht="15">
      <c r="A133" s="1" t="s">
        <v>248</v>
      </c>
      <c r="B133" s="1" t="s">
        <v>249</v>
      </c>
      <c r="C133" s="87">
        <v>5000</v>
      </c>
      <c r="D133" s="21">
        <v>5000</v>
      </c>
      <c r="E133" s="93">
        <f t="shared" si="9"/>
        <v>0</v>
      </c>
      <c r="F133" s="87">
        <v>5000</v>
      </c>
      <c r="G133" s="32">
        <v>5000</v>
      </c>
      <c r="H133" s="32"/>
      <c r="I133" s="72">
        <v>4000</v>
      </c>
      <c r="J133" s="72">
        <v>6000</v>
      </c>
      <c r="K133" s="72">
        <f>SUM(I133-J133)</f>
        <v>-2000</v>
      </c>
      <c r="L133" s="32">
        <v>4000</v>
      </c>
      <c r="M133" s="72">
        <f>SUM(I133-L133)</f>
        <v>0</v>
      </c>
      <c r="N133" s="32">
        <v>11000</v>
      </c>
    </row>
    <row r="134" spans="1:14" ht="15">
      <c r="A134" s="1" t="s">
        <v>250</v>
      </c>
      <c r="B134" s="1" t="s">
        <v>251</v>
      </c>
      <c r="C134" s="87">
        <v>0</v>
      </c>
      <c r="D134" s="21">
        <v>0</v>
      </c>
      <c r="E134" s="93">
        <f t="shared" si="9"/>
        <v>0</v>
      </c>
      <c r="F134" s="87">
        <v>0</v>
      </c>
      <c r="G134" s="32">
        <v>0</v>
      </c>
      <c r="H134" s="32"/>
      <c r="I134" s="72">
        <v>0</v>
      </c>
      <c r="J134" s="72">
        <v>0</v>
      </c>
      <c r="K134" s="72">
        <f>SUM(I134-J134)</f>
        <v>0</v>
      </c>
      <c r="L134" s="32">
        <v>0</v>
      </c>
      <c r="M134" s="72">
        <f>SUM(I134-L134)</f>
        <v>0</v>
      </c>
      <c r="N134" s="32">
        <v>0</v>
      </c>
    </row>
    <row r="135" spans="1:14" ht="15">
      <c r="A135" s="1"/>
      <c r="B135" s="1"/>
      <c r="C135" s="87"/>
      <c r="D135" s="21"/>
      <c r="E135" s="93">
        <f t="shared" si="9"/>
        <v>0</v>
      </c>
      <c r="F135" s="87"/>
      <c r="G135" s="32"/>
      <c r="H135" s="32"/>
      <c r="I135" s="72"/>
      <c r="J135" s="72"/>
      <c r="L135" s="32"/>
      <c r="N135" s="32"/>
    </row>
    <row r="136" spans="1:14" ht="15.75">
      <c r="A136" s="5" t="s">
        <v>127</v>
      </c>
      <c r="B136" s="5"/>
      <c r="C136" s="91">
        <f>SUM(C133:C135)</f>
        <v>5000</v>
      </c>
      <c r="D136" s="29">
        <f>SUM(D133:D135)</f>
        <v>5000</v>
      </c>
      <c r="E136" s="97">
        <f t="shared" si="9"/>
        <v>0</v>
      </c>
      <c r="F136" s="91">
        <f>SUM(F133:F135)</f>
        <v>5000</v>
      </c>
      <c r="G136" s="42">
        <f>SUM(G133:G135)</f>
        <v>5000</v>
      </c>
      <c r="H136" s="42"/>
      <c r="I136" s="98">
        <f>SUM(I133:I135)</f>
        <v>4000</v>
      </c>
      <c r="J136" s="98">
        <f>SUM(J133:J135)</f>
        <v>6000</v>
      </c>
      <c r="K136" s="98">
        <f>SUM(I136-J136)</f>
        <v>-2000</v>
      </c>
      <c r="L136" s="42">
        <f>SUM(L133:L135)</f>
        <v>4000</v>
      </c>
      <c r="M136" s="98">
        <f>SUM(M133:M135)</f>
        <v>0</v>
      </c>
      <c r="N136" s="42">
        <f>SUM(N133:N135)</f>
        <v>11000</v>
      </c>
    </row>
    <row r="137" spans="1:14" ht="15">
      <c r="A137" s="1"/>
      <c r="B137" s="1"/>
      <c r="C137" s="87"/>
      <c r="D137" s="21"/>
      <c r="E137" s="93">
        <f t="shared" si="9"/>
        <v>0</v>
      </c>
      <c r="F137" s="87"/>
      <c r="G137" s="32"/>
      <c r="H137" s="32"/>
      <c r="I137" s="72"/>
      <c r="J137" s="72"/>
      <c r="L137" s="32"/>
      <c r="N137" s="32"/>
    </row>
    <row r="138" spans="1:14" ht="15">
      <c r="A138" s="1" t="s">
        <v>252</v>
      </c>
      <c r="B138" s="1" t="s">
        <v>253</v>
      </c>
      <c r="C138" s="87">
        <v>0</v>
      </c>
      <c r="D138" s="21">
        <v>0</v>
      </c>
      <c r="E138" s="93">
        <f t="shared" si="9"/>
        <v>0</v>
      </c>
      <c r="F138" s="87">
        <v>0</v>
      </c>
      <c r="G138" s="32">
        <v>0</v>
      </c>
      <c r="H138" s="32"/>
      <c r="I138" s="72">
        <v>0</v>
      </c>
      <c r="J138" s="72">
        <v>0</v>
      </c>
      <c r="K138" s="72">
        <f>SUM(I138-J138)</f>
        <v>0</v>
      </c>
      <c r="L138" s="32">
        <v>0</v>
      </c>
      <c r="M138" s="72">
        <f>SUM(I138-L138)</f>
        <v>0</v>
      </c>
      <c r="N138" s="32">
        <v>0</v>
      </c>
    </row>
    <row r="139" spans="1:14" ht="15">
      <c r="A139" s="1" t="s">
        <v>254</v>
      </c>
      <c r="B139" s="1" t="s">
        <v>255</v>
      </c>
      <c r="C139" s="87">
        <v>5000</v>
      </c>
      <c r="D139" s="21">
        <v>5000</v>
      </c>
      <c r="E139" s="93">
        <f t="shared" si="9"/>
        <v>0</v>
      </c>
      <c r="F139" s="87">
        <v>5000</v>
      </c>
      <c r="G139" s="32">
        <v>5000</v>
      </c>
      <c r="H139" s="32"/>
      <c r="I139" s="72">
        <v>4000</v>
      </c>
      <c r="J139" s="72">
        <v>4000</v>
      </c>
      <c r="K139" s="72">
        <f>SUM(I139-J139)</f>
        <v>0</v>
      </c>
      <c r="L139" s="32">
        <v>4000</v>
      </c>
      <c r="M139" s="72">
        <f>SUM(I139-L139)</f>
        <v>0</v>
      </c>
      <c r="N139" s="32">
        <v>0</v>
      </c>
    </row>
    <row r="140" spans="1:14" ht="15">
      <c r="A140" s="1"/>
      <c r="B140" s="1"/>
      <c r="C140" s="87"/>
      <c r="D140" s="21"/>
      <c r="E140" s="93">
        <f t="shared" si="9"/>
        <v>0</v>
      </c>
      <c r="F140" s="87"/>
      <c r="G140" s="32"/>
      <c r="H140" s="32"/>
      <c r="I140" s="72"/>
      <c r="J140" s="72"/>
      <c r="L140" s="32"/>
      <c r="N140" s="32"/>
    </row>
    <row r="141" spans="1:16" ht="15.75">
      <c r="A141" s="5" t="s">
        <v>127</v>
      </c>
      <c r="B141" s="5"/>
      <c r="C141" s="91">
        <f>SUM(C138:C140)</f>
        <v>5000</v>
      </c>
      <c r="D141" s="29">
        <f>SUM(D138:D140)</f>
        <v>5000</v>
      </c>
      <c r="E141" s="97">
        <f t="shared" si="9"/>
        <v>0</v>
      </c>
      <c r="F141" s="91">
        <f>SUM(F138:F140)</f>
        <v>5000</v>
      </c>
      <c r="G141" s="42">
        <f>SUM(G138:G140)</f>
        <v>5000</v>
      </c>
      <c r="H141" s="42"/>
      <c r="I141" s="98">
        <f>SUM(I138:I140)</f>
        <v>4000</v>
      </c>
      <c r="J141" s="98">
        <f>SUM(J138:J140)</f>
        <v>4000</v>
      </c>
      <c r="K141" s="98">
        <f>SUM(I141-J141)</f>
        <v>0</v>
      </c>
      <c r="L141" s="42">
        <f>SUM(L138:L140)</f>
        <v>4000</v>
      </c>
      <c r="M141" s="98">
        <f>SUM(M138:M140)</f>
        <v>0</v>
      </c>
      <c r="N141" s="42">
        <f>SUM(N138:N140)</f>
        <v>0</v>
      </c>
      <c r="O141" s="43">
        <f>SUM(N131+N136+N141)</f>
        <v>215214.73</v>
      </c>
      <c r="P141" t="s">
        <v>562</v>
      </c>
    </row>
    <row r="142" spans="1:14" ht="15.75">
      <c r="A142" s="5"/>
      <c r="B142" s="5"/>
      <c r="C142" s="91"/>
      <c r="D142" s="29"/>
      <c r="E142" s="97"/>
      <c r="F142" s="91"/>
      <c r="G142" s="42"/>
      <c r="H142" s="42"/>
      <c r="I142" s="98"/>
      <c r="J142" s="98"/>
      <c r="K142" s="98"/>
      <c r="L142" s="42"/>
      <c r="M142" s="98"/>
      <c r="N142" s="42"/>
    </row>
    <row r="143" spans="1:14" ht="15">
      <c r="A143" s="51"/>
      <c r="B143" s="1"/>
      <c r="C143" s="87"/>
      <c r="D143" s="21"/>
      <c r="E143" s="93">
        <f t="shared" si="9"/>
        <v>0</v>
      </c>
      <c r="F143" s="87"/>
      <c r="G143" s="32"/>
      <c r="H143" s="32"/>
      <c r="I143" s="72"/>
      <c r="J143" s="72"/>
      <c r="L143" s="32"/>
      <c r="N143" s="32"/>
    </row>
    <row r="144" spans="1:15" ht="15">
      <c r="A144" s="1" t="s">
        <v>256</v>
      </c>
      <c r="B144" s="1" t="s">
        <v>257</v>
      </c>
      <c r="C144" s="87">
        <v>25997</v>
      </c>
      <c r="D144" s="21">
        <v>27588.4</v>
      </c>
      <c r="E144" s="93">
        <f t="shared" si="9"/>
        <v>-1591.4000000000015</v>
      </c>
      <c r="F144" s="87">
        <v>27048</v>
      </c>
      <c r="G144" s="32">
        <v>30051.35</v>
      </c>
      <c r="H144" s="32"/>
      <c r="I144" s="72">
        <v>29677</v>
      </c>
      <c r="J144" s="72">
        <v>19542.75</v>
      </c>
      <c r="K144" s="72">
        <f aca="true" t="shared" si="12" ref="K144:K153">SUM(I144-J144)</f>
        <v>10134.25</v>
      </c>
      <c r="L144" s="32">
        <v>29677</v>
      </c>
      <c r="M144" s="72">
        <f aca="true" t="shared" si="13" ref="M144:M153">SUM(I144-L144)</f>
        <v>0</v>
      </c>
      <c r="N144" s="32">
        <v>40608.64</v>
      </c>
      <c r="O144" s="43"/>
    </row>
    <row r="145" spans="1:14" ht="15">
      <c r="A145" s="1" t="s">
        <v>258</v>
      </c>
      <c r="B145" s="1" t="s">
        <v>259</v>
      </c>
      <c r="C145" s="87">
        <v>4000</v>
      </c>
      <c r="D145" s="21">
        <v>3498.4</v>
      </c>
      <c r="E145" s="93">
        <f t="shared" si="9"/>
        <v>501.5999999999999</v>
      </c>
      <c r="F145" s="87">
        <v>4000</v>
      </c>
      <c r="G145" s="32">
        <v>4041.92</v>
      </c>
      <c r="H145" s="32"/>
      <c r="I145" s="72">
        <v>4000</v>
      </c>
      <c r="J145" s="72">
        <v>2113.84</v>
      </c>
      <c r="K145" s="72">
        <f t="shared" si="12"/>
        <v>1886.1599999999999</v>
      </c>
      <c r="L145" s="32">
        <v>3000</v>
      </c>
      <c r="M145" s="72">
        <f t="shared" si="13"/>
        <v>1000</v>
      </c>
      <c r="N145" s="32">
        <v>4000</v>
      </c>
    </row>
    <row r="146" spans="1:14" ht="15">
      <c r="A146" s="1" t="s">
        <v>260</v>
      </c>
      <c r="B146" s="1" t="s">
        <v>261</v>
      </c>
      <c r="C146" s="87">
        <v>1989</v>
      </c>
      <c r="D146" s="21">
        <v>2353.17</v>
      </c>
      <c r="E146" s="93">
        <f t="shared" si="9"/>
        <v>-364.1700000000001</v>
      </c>
      <c r="F146" s="87">
        <v>2072</v>
      </c>
      <c r="G146" s="32">
        <v>2608.12</v>
      </c>
      <c r="H146" s="32"/>
      <c r="I146" s="72">
        <v>2375</v>
      </c>
      <c r="J146" s="72">
        <v>1656.74</v>
      </c>
      <c r="K146" s="72">
        <f t="shared" si="12"/>
        <v>718.26</v>
      </c>
      <c r="L146" s="32">
        <v>2375</v>
      </c>
      <c r="M146" s="72">
        <f t="shared" si="13"/>
        <v>0</v>
      </c>
      <c r="N146" s="32">
        <v>3412.56</v>
      </c>
    </row>
    <row r="147" spans="1:14" ht="15">
      <c r="A147" s="1" t="s">
        <v>262</v>
      </c>
      <c r="B147" s="1" t="s">
        <v>263</v>
      </c>
      <c r="C147" s="87">
        <v>4160</v>
      </c>
      <c r="D147" s="21">
        <v>4695.81</v>
      </c>
      <c r="E147" s="93">
        <f t="shared" si="9"/>
        <v>-535.8100000000004</v>
      </c>
      <c r="F147" s="87">
        <v>4326</v>
      </c>
      <c r="G147" s="32">
        <v>4595.32</v>
      </c>
      <c r="H147" s="32"/>
      <c r="I147" s="72">
        <v>4750</v>
      </c>
      <c r="J147" s="72">
        <v>3153.99</v>
      </c>
      <c r="K147" s="72">
        <f t="shared" si="12"/>
        <v>1596.0100000000002</v>
      </c>
      <c r="L147" s="32">
        <v>4750</v>
      </c>
      <c r="M147" s="72">
        <f t="shared" si="13"/>
        <v>0</v>
      </c>
      <c r="N147" s="32">
        <v>5300.4</v>
      </c>
    </row>
    <row r="148" spans="1:14" ht="15">
      <c r="A148" s="1" t="s">
        <v>264</v>
      </c>
      <c r="B148" s="1" t="s">
        <v>535</v>
      </c>
      <c r="C148" s="87">
        <v>2868</v>
      </c>
      <c r="D148" s="21">
        <v>8741.9</v>
      </c>
      <c r="E148" s="93">
        <f t="shared" si="9"/>
        <v>-5873.9</v>
      </c>
      <c r="F148" s="87">
        <v>9816</v>
      </c>
      <c r="G148" s="32">
        <v>9084</v>
      </c>
      <c r="H148" s="32"/>
      <c r="I148" s="72">
        <v>9888</v>
      </c>
      <c r="J148" s="72">
        <v>6592</v>
      </c>
      <c r="K148" s="72">
        <f t="shared" si="12"/>
        <v>3296</v>
      </c>
      <c r="L148" s="32">
        <v>9888</v>
      </c>
      <c r="M148" s="72">
        <f t="shared" si="13"/>
        <v>0</v>
      </c>
      <c r="N148" s="32">
        <v>6780.96</v>
      </c>
    </row>
    <row r="149" spans="1:14" ht="15">
      <c r="A149" s="1" t="s">
        <v>265</v>
      </c>
      <c r="B149" s="1" t="s">
        <v>266</v>
      </c>
      <c r="C149" s="87">
        <v>208</v>
      </c>
      <c r="D149" s="21">
        <v>18.48</v>
      </c>
      <c r="E149" s="93">
        <f t="shared" si="9"/>
        <v>189.52</v>
      </c>
      <c r="F149" s="87">
        <v>213</v>
      </c>
      <c r="G149" s="32">
        <v>19.21</v>
      </c>
      <c r="H149" s="32"/>
      <c r="I149" s="72">
        <v>420</v>
      </c>
      <c r="J149" s="72">
        <v>17.8</v>
      </c>
      <c r="K149" s="72">
        <f t="shared" si="12"/>
        <v>402.2</v>
      </c>
      <c r="L149" s="32">
        <v>17.8</v>
      </c>
      <c r="M149" s="72">
        <f t="shared" si="13"/>
        <v>402.2</v>
      </c>
      <c r="N149" s="32">
        <v>528.82</v>
      </c>
    </row>
    <row r="150" spans="1:14" ht="15">
      <c r="A150" s="1" t="s">
        <v>267</v>
      </c>
      <c r="B150" s="1" t="s">
        <v>268</v>
      </c>
      <c r="C150" s="87">
        <v>0</v>
      </c>
      <c r="D150" s="21">
        <v>300</v>
      </c>
      <c r="E150" s="93">
        <f t="shared" si="9"/>
        <v>-300</v>
      </c>
      <c r="F150" s="87">
        <v>280</v>
      </c>
      <c r="G150" s="32">
        <v>456.48</v>
      </c>
      <c r="H150" s="32"/>
      <c r="I150" s="72">
        <v>545.35</v>
      </c>
      <c r="J150" s="72">
        <v>545.35</v>
      </c>
      <c r="K150" s="72">
        <f t="shared" si="12"/>
        <v>0</v>
      </c>
      <c r="L150" s="32">
        <v>545.35</v>
      </c>
      <c r="M150" s="72">
        <f t="shared" si="13"/>
        <v>0</v>
      </c>
      <c r="N150" s="32">
        <v>0</v>
      </c>
    </row>
    <row r="151" spans="1:14" ht="15">
      <c r="A151" s="1" t="s">
        <v>269</v>
      </c>
      <c r="B151" s="1" t="s">
        <v>270</v>
      </c>
      <c r="C151" s="87">
        <v>0</v>
      </c>
      <c r="D151" s="21">
        <v>0</v>
      </c>
      <c r="E151" s="93">
        <f t="shared" si="9"/>
        <v>0</v>
      </c>
      <c r="F151" s="87">
        <v>0</v>
      </c>
      <c r="G151" s="32">
        <v>0</v>
      </c>
      <c r="H151" s="32"/>
      <c r="I151" s="72">
        <v>0</v>
      </c>
      <c r="J151" s="72">
        <v>0</v>
      </c>
      <c r="K151" s="72">
        <f t="shared" si="12"/>
        <v>0</v>
      </c>
      <c r="L151" s="32">
        <v>0</v>
      </c>
      <c r="M151" s="72">
        <f t="shared" si="13"/>
        <v>0</v>
      </c>
      <c r="N151" s="32">
        <v>0</v>
      </c>
    </row>
    <row r="152" spans="1:14" ht="15">
      <c r="A152" s="1" t="s">
        <v>271</v>
      </c>
      <c r="B152" s="1" t="s">
        <v>272</v>
      </c>
      <c r="C152" s="87">
        <v>0</v>
      </c>
      <c r="D152" s="21">
        <v>0</v>
      </c>
      <c r="E152" s="93">
        <f t="shared" si="9"/>
        <v>0</v>
      </c>
      <c r="F152" s="87">
        <v>0</v>
      </c>
      <c r="G152" s="32">
        <v>0</v>
      </c>
      <c r="H152" s="32"/>
      <c r="I152" s="72">
        <v>0</v>
      </c>
      <c r="J152" s="72">
        <v>0</v>
      </c>
      <c r="K152" s="72">
        <f t="shared" si="12"/>
        <v>0</v>
      </c>
      <c r="L152" s="32">
        <v>0</v>
      </c>
      <c r="M152" s="72">
        <f t="shared" si="13"/>
        <v>0</v>
      </c>
      <c r="N152" s="32">
        <v>0</v>
      </c>
    </row>
    <row r="153" spans="1:14" ht="15">
      <c r="A153" s="1" t="s">
        <v>273</v>
      </c>
      <c r="B153" s="1" t="s">
        <v>274</v>
      </c>
      <c r="C153" s="87">
        <v>0</v>
      </c>
      <c r="D153" s="21">
        <v>30</v>
      </c>
      <c r="E153" s="93">
        <f t="shared" si="9"/>
        <v>-30</v>
      </c>
      <c r="F153" s="87">
        <v>0</v>
      </c>
      <c r="G153" s="32">
        <v>39</v>
      </c>
      <c r="H153" s="32"/>
      <c r="I153" s="72">
        <v>30</v>
      </c>
      <c r="J153" s="72">
        <v>30</v>
      </c>
      <c r="K153" s="72">
        <f t="shared" si="12"/>
        <v>0</v>
      </c>
      <c r="L153" s="32">
        <v>30</v>
      </c>
      <c r="M153" s="72">
        <f t="shared" si="13"/>
        <v>0</v>
      </c>
      <c r="N153" s="32">
        <v>36</v>
      </c>
    </row>
    <row r="154" spans="1:14" ht="15">
      <c r="A154" s="1"/>
      <c r="B154" s="1"/>
      <c r="C154" s="87"/>
      <c r="D154" s="21"/>
      <c r="E154" s="93">
        <f t="shared" si="9"/>
        <v>0</v>
      </c>
      <c r="F154" s="87"/>
      <c r="G154" s="32"/>
      <c r="H154" s="32"/>
      <c r="I154" s="72"/>
      <c r="J154" s="72"/>
      <c r="L154" s="32"/>
      <c r="N154" s="32"/>
    </row>
    <row r="155" spans="1:14" ht="15.75">
      <c r="A155" s="5" t="s">
        <v>127</v>
      </c>
      <c r="B155" s="5"/>
      <c r="C155" s="91">
        <f>SUM(C144:C154)</f>
        <v>39222</v>
      </c>
      <c r="D155" s="29">
        <f>SUM(D144:D154)</f>
        <v>47226.16</v>
      </c>
      <c r="E155" s="97">
        <f t="shared" si="9"/>
        <v>-8004.1600000000035</v>
      </c>
      <c r="F155" s="91">
        <f>SUM(F144:F154)</f>
        <v>47755</v>
      </c>
      <c r="G155" s="42">
        <f>SUM(G144:G154)</f>
        <v>50895.4</v>
      </c>
      <c r="H155" s="42"/>
      <c r="I155" s="98">
        <f>SUM(I144:I154)</f>
        <v>51685.35</v>
      </c>
      <c r="J155" s="98">
        <f>SUM(J144:J154)</f>
        <v>33652.47</v>
      </c>
      <c r="K155" s="98">
        <f>SUM(I155-J155)</f>
        <v>18032.879999999997</v>
      </c>
      <c r="L155" s="42">
        <f>SUM(L144:L154)</f>
        <v>50283.15</v>
      </c>
      <c r="M155" s="98">
        <f>SUM(M144:M154)</f>
        <v>1402.2</v>
      </c>
      <c r="N155" s="42">
        <f>SUM(N144:N154)</f>
        <v>60667.38</v>
      </c>
    </row>
    <row r="156" spans="1:14" ht="15">
      <c r="A156" s="1"/>
      <c r="B156" s="1"/>
      <c r="C156" s="87"/>
      <c r="D156" s="21"/>
      <c r="E156" s="93">
        <f aca="true" t="shared" si="14" ref="E156:E220">SUM(C156-D156)</f>
        <v>0</v>
      </c>
      <c r="F156" s="87"/>
      <c r="G156" s="32"/>
      <c r="H156" s="32"/>
      <c r="I156" s="72"/>
      <c r="J156" s="72"/>
      <c r="L156" s="32"/>
      <c r="N156" s="32"/>
    </row>
    <row r="157" spans="1:14" ht="15">
      <c r="A157" s="1" t="s">
        <v>275</v>
      </c>
      <c r="B157" s="1" t="s">
        <v>276</v>
      </c>
      <c r="C157" s="87">
        <v>17140</v>
      </c>
      <c r="D157" s="21">
        <v>18563.8</v>
      </c>
      <c r="E157" s="93">
        <f t="shared" si="14"/>
        <v>-1423.7999999999993</v>
      </c>
      <c r="F157" s="87">
        <v>17830</v>
      </c>
      <c r="G157" s="32">
        <v>18715.11</v>
      </c>
      <c r="H157" s="32"/>
      <c r="I157" s="72">
        <v>18368</v>
      </c>
      <c r="J157" s="72">
        <v>12312.51</v>
      </c>
      <c r="K157" s="72">
        <f aca="true" t="shared" si="15" ref="K157:K170">SUM(I157-J157)</f>
        <v>6055.49</v>
      </c>
      <c r="L157" s="32">
        <v>18368</v>
      </c>
      <c r="M157" s="72">
        <f aca="true" t="shared" si="16" ref="M157:M170">SUM(I157-L157)</f>
        <v>0</v>
      </c>
      <c r="N157" s="32">
        <v>20667.36</v>
      </c>
    </row>
    <row r="158" spans="1:14" ht="15">
      <c r="A158" s="1" t="s">
        <v>277</v>
      </c>
      <c r="B158" s="1" t="s">
        <v>278</v>
      </c>
      <c r="C158" s="87">
        <v>1500</v>
      </c>
      <c r="D158" s="21">
        <v>1243.62</v>
      </c>
      <c r="E158" s="93">
        <f t="shared" si="14"/>
        <v>256.3800000000001</v>
      </c>
      <c r="F158" s="87">
        <v>1200</v>
      </c>
      <c r="G158" s="32">
        <v>905.22</v>
      </c>
      <c r="H158" s="32"/>
      <c r="I158" s="72">
        <v>1200</v>
      </c>
      <c r="J158" s="72">
        <v>857.9</v>
      </c>
      <c r="K158" s="72">
        <f t="shared" si="15"/>
        <v>342.1</v>
      </c>
      <c r="L158" s="32">
        <v>1258</v>
      </c>
      <c r="M158" s="72">
        <f t="shared" si="16"/>
        <v>-58</v>
      </c>
      <c r="N158" s="32">
        <v>800</v>
      </c>
    </row>
    <row r="159" spans="1:14" ht="15">
      <c r="A159" s="1" t="s">
        <v>279</v>
      </c>
      <c r="B159" s="1" t="s">
        <v>280</v>
      </c>
      <c r="C159" s="87">
        <v>7280</v>
      </c>
      <c r="D159" s="21">
        <v>6227.83</v>
      </c>
      <c r="E159" s="93">
        <f t="shared" si="14"/>
        <v>1052.17</v>
      </c>
      <c r="F159" s="87">
        <v>9000</v>
      </c>
      <c r="G159" s="32">
        <v>7650.3</v>
      </c>
      <c r="H159" s="32"/>
      <c r="I159" s="72">
        <v>9000</v>
      </c>
      <c r="J159" s="72">
        <v>6734.7</v>
      </c>
      <c r="K159" s="72">
        <f t="shared" si="15"/>
        <v>2265.3</v>
      </c>
      <c r="L159" s="32">
        <v>10258</v>
      </c>
      <c r="M159" s="72">
        <f t="shared" si="16"/>
        <v>-1258</v>
      </c>
      <c r="N159" s="32">
        <v>0</v>
      </c>
    </row>
    <row r="160" spans="1:14" ht="15">
      <c r="A160" s="1" t="s">
        <v>594</v>
      </c>
      <c r="B160" s="1" t="s">
        <v>606</v>
      </c>
      <c r="C160" s="87"/>
      <c r="D160" s="21"/>
      <c r="E160" s="93"/>
      <c r="F160" s="87"/>
      <c r="G160" s="32"/>
      <c r="H160" s="32"/>
      <c r="I160" s="72"/>
      <c r="J160" s="72"/>
      <c r="L160" s="32"/>
      <c r="N160" s="32">
        <v>5000</v>
      </c>
    </row>
    <row r="161" spans="1:14" ht="15">
      <c r="A161" s="1" t="s">
        <v>281</v>
      </c>
      <c r="B161" s="1" t="s">
        <v>282</v>
      </c>
      <c r="C161" s="87">
        <v>1869</v>
      </c>
      <c r="D161" s="21">
        <v>1530.22</v>
      </c>
      <c r="E161" s="93">
        <f t="shared" si="14"/>
        <v>338.78</v>
      </c>
      <c r="F161" s="87">
        <v>1945</v>
      </c>
      <c r="G161" s="32">
        <v>1482.1</v>
      </c>
      <c r="H161" s="32"/>
      <c r="I161" s="72">
        <v>1470</v>
      </c>
      <c r="J161" s="72">
        <v>1007.55</v>
      </c>
      <c r="K161" s="72">
        <f t="shared" si="15"/>
        <v>462.45000000000005</v>
      </c>
      <c r="L161" s="32">
        <v>1470</v>
      </c>
      <c r="M161" s="72">
        <f t="shared" si="16"/>
        <v>0</v>
      </c>
      <c r="N161" s="32">
        <v>1642.26</v>
      </c>
    </row>
    <row r="162" spans="1:14" ht="15">
      <c r="A162" s="1" t="s">
        <v>283</v>
      </c>
      <c r="B162" s="1" t="s">
        <v>284</v>
      </c>
      <c r="C162" s="87">
        <v>2743</v>
      </c>
      <c r="D162" s="21">
        <v>3004.19</v>
      </c>
      <c r="E162" s="93">
        <f t="shared" si="14"/>
        <v>-261.19000000000005</v>
      </c>
      <c r="F162" s="87">
        <v>2852</v>
      </c>
      <c r="G162" s="32">
        <v>2848.57</v>
      </c>
      <c r="H162" s="32"/>
      <c r="I162" s="72">
        <v>2939</v>
      </c>
      <c r="J162" s="72">
        <v>1952</v>
      </c>
      <c r="K162" s="72">
        <f t="shared" si="15"/>
        <v>987</v>
      </c>
      <c r="L162" s="32">
        <v>2939</v>
      </c>
      <c r="M162" s="72">
        <f t="shared" si="16"/>
        <v>0</v>
      </c>
      <c r="N162" s="32">
        <v>0</v>
      </c>
    </row>
    <row r="163" spans="1:14" ht="15">
      <c r="A163" s="1" t="s">
        <v>285</v>
      </c>
      <c r="B163" s="1" t="s">
        <v>286</v>
      </c>
      <c r="C163" s="87">
        <v>2868</v>
      </c>
      <c r="D163" s="21">
        <v>3044.03</v>
      </c>
      <c r="E163" s="93">
        <f t="shared" si="14"/>
        <v>-176.0300000000002</v>
      </c>
      <c r="F163" s="87">
        <v>5811</v>
      </c>
      <c r="G163" s="32">
        <v>3636</v>
      </c>
      <c r="H163" s="32"/>
      <c r="I163" s="72">
        <v>3660</v>
      </c>
      <c r="J163" s="72">
        <v>2440</v>
      </c>
      <c r="K163" s="72">
        <f t="shared" si="15"/>
        <v>1220</v>
      </c>
      <c r="L163" s="32">
        <v>3660</v>
      </c>
      <c r="M163" s="72">
        <f t="shared" si="16"/>
        <v>0</v>
      </c>
      <c r="N163" s="32">
        <v>0</v>
      </c>
    </row>
    <row r="164" spans="1:14" ht="15">
      <c r="A164" s="1" t="s">
        <v>287</v>
      </c>
      <c r="B164" s="1" t="s">
        <v>288</v>
      </c>
      <c r="C164" s="87">
        <v>138</v>
      </c>
      <c r="D164" s="21">
        <v>11.66</v>
      </c>
      <c r="E164" s="93">
        <f t="shared" si="14"/>
        <v>126.34</v>
      </c>
      <c r="F164" s="87">
        <v>141</v>
      </c>
      <c r="G164" s="32">
        <v>11.89</v>
      </c>
      <c r="H164" s="32"/>
      <c r="I164" s="72">
        <v>259</v>
      </c>
      <c r="J164" s="72">
        <v>11.02</v>
      </c>
      <c r="K164" s="72">
        <f t="shared" si="15"/>
        <v>247.98</v>
      </c>
      <c r="L164" s="32">
        <v>11.02</v>
      </c>
      <c r="M164" s="72">
        <f t="shared" si="16"/>
        <v>247.98</v>
      </c>
      <c r="N164" s="32">
        <v>0</v>
      </c>
    </row>
    <row r="165" spans="1:14" ht="15">
      <c r="A165" s="1" t="s">
        <v>289</v>
      </c>
      <c r="B165" s="1" t="s">
        <v>290</v>
      </c>
      <c r="C165" s="87">
        <v>0</v>
      </c>
      <c r="D165" s="21">
        <v>530</v>
      </c>
      <c r="E165" s="93">
        <f t="shared" si="14"/>
        <v>-530</v>
      </c>
      <c r="F165" s="87">
        <v>500</v>
      </c>
      <c r="G165" s="32">
        <v>758.16</v>
      </c>
      <c r="H165" s="32"/>
      <c r="I165" s="72">
        <v>881.12</v>
      </c>
      <c r="J165" s="72">
        <v>881.12</v>
      </c>
      <c r="K165" s="72">
        <f t="shared" si="15"/>
        <v>0</v>
      </c>
      <c r="L165" s="32">
        <v>881.12</v>
      </c>
      <c r="M165" s="72">
        <f t="shared" si="16"/>
        <v>0</v>
      </c>
      <c r="N165" s="32">
        <v>1714</v>
      </c>
    </row>
    <row r="166" spans="1:14" ht="15">
      <c r="A166" s="1" t="s">
        <v>291</v>
      </c>
      <c r="B166" s="1" t="s">
        <v>292</v>
      </c>
      <c r="C166" s="87">
        <v>7000</v>
      </c>
      <c r="D166" s="21">
        <v>3680.58</v>
      </c>
      <c r="E166" s="93">
        <f t="shared" si="14"/>
        <v>3319.42</v>
      </c>
      <c r="F166" s="87">
        <v>5000</v>
      </c>
      <c r="G166" s="32">
        <v>6218.74</v>
      </c>
      <c r="H166" s="32"/>
      <c r="I166" s="72">
        <v>5000</v>
      </c>
      <c r="J166" s="72">
        <v>3673.3</v>
      </c>
      <c r="K166" s="72">
        <f t="shared" si="15"/>
        <v>1326.6999999999998</v>
      </c>
      <c r="L166" s="32">
        <v>5574</v>
      </c>
      <c r="M166" s="72">
        <f t="shared" si="16"/>
        <v>-574</v>
      </c>
      <c r="N166" s="32">
        <v>5000</v>
      </c>
    </row>
    <row r="167" spans="1:14" ht="15">
      <c r="A167" s="1" t="s">
        <v>293</v>
      </c>
      <c r="B167" s="1" t="s">
        <v>294</v>
      </c>
      <c r="C167" s="87">
        <v>3000</v>
      </c>
      <c r="D167" s="21">
        <v>2624.87</v>
      </c>
      <c r="E167" s="93">
        <f t="shared" si="14"/>
        <v>375.1300000000001</v>
      </c>
      <c r="F167" s="87">
        <v>2000</v>
      </c>
      <c r="G167" s="32">
        <v>2419.86</v>
      </c>
      <c r="H167" s="32"/>
      <c r="I167" s="72">
        <v>2000</v>
      </c>
      <c r="J167" s="72">
        <v>1142.14</v>
      </c>
      <c r="K167" s="72">
        <f t="shared" si="15"/>
        <v>857.8599999999999</v>
      </c>
      <c r="L167" s="32">
        <v>2000</v>
      </c>
      <c r="M167" s="72">
        <f t="shared" si="16"/>
        <v>0</v>
      </c>
      <c r="N167" s="32">
        <v>1000</v>
      </c>
    </row>
    <row r="168" spans="1:14" ht="15">
      <c r="A168" s="1" t="s">
        <v>595</v>
      </c>
      <c r="B168" s="1" t="s">
        <v>607</v>
      </c>
      <c r="C168" s="87"/>
      <c r="D168" s="21"/>
      <c r="E168" s="93"/>
      <c r="F168" s="87"/>
      <c r="G168" s="32"/>
      <c r="H168" s="32"/>
      <c r="I168" s="72"/>
      <c r="J168" s="72"/>
      <c r="L168" s="32"/>
      <c r="N168" s="32">
        <v>3000</v>
      </c>
    </row>
    <row r="169" spans="1:14" ht="15">
      <c r="A169" s="1" t="s">
        <v>595</v>
      </c>
      <c r="B169" s="1" t="s">
        <v>652</v>
      </c>
      <c r="C169" s="87"/>
      <c r="D169" s="21"/>
      <c r="E169" s="93"/>
      <c r="F169" s="87"/>
      <c r="G169" s="32"/>
      <c r="H169" s="32"/>
      <c r="I169" s="72"/>
      <c r="J169" s="72"/>
      <c r="L169" s="32"/>
      <c r="N169" s="32">
        <v>0</v>
      </c>
    </row>
    <row r="170" spans="1:14" ht="15">
      <c r="A170" s="1" t="s">
        <v>295</v>
      </c>
      <c r="B170" s="1" t="s">
        <v>296</v>
      </c>
      <c r="C170" s="87">
        <v>500</v>
      </c>
      <c r="D170" s="21">
        <v>614.2</v>
      </c>
      <c r="E170" s="93">
        <f t="shared" si="14"/>
        <v>-114.20000000000005</v>
      </c>
      <c r="F170" s="87">
        <v>500</v>
      </c>
      <c r="G170" s="32">
        <v>476.3</v>
      </c>
      <c r="H170" s="32"/>
      <c r="I170" s="72">
        <v>700</v>
      </c>
      <c r="J170" s="72">
        <v>725</v>
      </c>
      <c r="K170" s="72">
        <f t="shared" si="15"/>
        <v>-25</v>
      </c>
      <c r="L170" s="32">
        <v>900</v>
      </c>
      <c r="M170" s="72">
        <f t="shared" si="16"/>
        <v>-200</v>
      </c>
      <c r="N170" s="32">
        <v>1100</v>
      </c>
    </row>
    <row r="171" spans="1:14" ht="15">
      <c r="A171" s="1"/>
      <c r="B171" s="1"/>
      <c r="C171" s="87"/>
      <c r="D171" s="21"/>
      <c r="E171" s="93">
        <f t="shared" si="14"/>
        <v>0</v>
      </c>
      <c r="F171" s="87"/>
      <c r="G171" s="32"/>
      <c r="H171" s="32"/>
      <c r="I171" s="72"/>
      <c r="J171" s="72"/>
      <c r="L171" s="32"/>
      <c r="N171" s="32"/>
    </row>
    <row r="172" spans="1:14" ht="15.75">
      <c r="A172" s="5" t="s">
        <v>127</v>
      </c>
      <c r="B172" s="5"/>
      <c r="C172" s="91">
        <f>SUM(C157:C171)</f>
        <v>44038</v>
      </c>
      <c r="D172" s="29">
        <f>SUM(D157:D171)</f>
        <v>41075.00000000001</v>
      </c>
      <c r="E172" s="97">
        <f t="shared" si="14"/>
        <v>2962.9999999999927</v>
      </c>
      <c r="F172" s="91">
        <f>SUM(F157:F171)</f>
        <v>46779</v>
      </c>
      <c r="G172" s="42">
        <f>SUM(G157:G171)</f>
        <v>45122.25000000001</v>
      </c>
      <c r="H172" s="42"/>
      <c r="I172" s="98">
        <f>SUM(I157:I171)</f>
        <v>45477.12</v>
      </c>
      <c r="J172" s="98">
        <f>SUM(J157:J171)</f>
        <v>31737.239999999998</v>
      </c>
      <c r="K172" s="98">
        <f>SUM(I172-J172)</f>
        <v>13739.880000000005</v>
      </c>
      <c r="L172" s="42">
        <f>SUM(L157:L171)</f>
        <v>47319.14</v>
      </c>
      <c r="M172" s="98">
        <f>SUM(M157:M171)</f>
        <v>-1842.02</v>
      </c>
      <c r="N172" s="42">
        <f>SUM(N157:N171)</f>
        <v>39923.619999999995</v>
      </c>
    </row>
    <row r="173" spans="1:14" ht="15">
      <c r="A173" s="1"/>
      <c r="B173" s="1"/>
      <c r="C173" s="87"/>
      <c r="D173" s="21"/>
      <c r="E173" s="93">
        <f t="shared" si="14"/>
        <v>0</v>
      </c>
      <c r="F173" s="87"/>
      <c r="G173" s="32"/>
      <c r="H173" s="32"/>
      <c r="I173" s="72"/>
      <c r="J173" s="72"/>
      <c r="L173" s="32"/>
      <c r="N173" s="32"/>
    </row>
    <row r="174" spans="1:14" ht="15">
      <c r="A174" s="1" t="s">
        <v>297</v>
      </c>
      <c r="B174" s="1" t="s">
        <v>298</v>
      </c>
      <c r="C174" s="87">
        <v>23000</v>
      </c>
      <c r="D174" s="21">
        <v>21100.39</v>
      </c>
      <c r="E174" s="93">
        <f t="shared" si="14"/>
        <v>1899.6100000000006</v>
      </c>
      <c r="F174" s="87">
        <v>23000</v>
      </c>
      <c r="G174" s="32">
        <v>21436.09</v>
      </c>
      <c r="H174" s="32"/>
      <c r="I174" s="72">
        <v>23000</v>
      </c>
      <c r="J174" s="72">
        <v>14394.16</v>
      </c>
      <c r="K174" s="72">
        <f>SUM(I174-J174)</f>
        <v>8605.84</v>
      </c>
      <c r="L174" s="32">
        <v>23000</v>
      </c>
      <c r="M174" s="72">
        <f>SUM(I174-L174)</f>
        <v>0</v>
      </c>
      <c r="N174" s="32">
        <v>26500</v>
      </c>
    </row>
    <row r="175" spans="1:14" ht="15">
      <c r="A175" s="1"/>
      <c r="B175" s="1"/>
      <c r="C175" s="87"/>
      <c r="D175" s="21"/>
      <c r="E175" s="93">
        <f t="shared" si="14"/>
        <v>0</v>
      </c>
      <c r="F175" s="87"/>
      <c r="G175" s="32"/>
      <c r="H175" s="32"/>
      <c r="I175" s="72"/>
      <c r="J175" s="72"/>
      <c r="L175" s="32"/>
      <c r="N175" s="32"/>
    </row>
    <row r="176" spans="1:14" ht="15.75">
      <c r="A176" s="5" t="s">
        <v>127</v>
      </c>
      <c r="B176" s="5"/>
      <c r="C176" s="91">
        <f>SUM(C174:C175)</f>
        <v>23000</v>
      </c>
      <c r="D176" s="29">
        <f>SUM(D174:D175)</f>
        <v>21100.39</v>
      </c>
      <c r="E176" s="97">
        <f t="shared" si="14"/>
        <v>1899.6100000000006</v>
      </c>
      <c r="F176" s="91">
        <f>SUM(F174:F175)</f>
        <v>23000</v>
      </c>
      <c r="G176" s="42">
        <f>SUM(G174:G175)</f>
        <v>21436.09</v>
      </c>
      <c r="H176" s="42"/>
      <c r="I176" s="98">
        <v>23000</v>
      </c>
      <c r="J176" s="98">
        <f>SUM(J174)</f>
        <v>14394.16</v>
      </c>
      <c r="K176" s="98">
        <f>SUM(I176-J176)</f>
        <v>8605.84</v>
      </c>
      <c r="L176" s="42">
        <f>SUM(L174:L175)</f>
        <v>23000</v>
      </c>
      <c r="M176" s="98">
        <f>SUM(M174)</f>
        <v>0</v>
      </c>
      <c r="N176" s="42">
        <f>SUM(N174:N175)</f>
        <v>26500</v>
      </c>
    </row>
    <row r="177" spans="1:14" ht="15">
      <c r="A177" s="1"/>
      <c r="B177" s="1"/>
      <c r="C177" s="87"/>
      <c r="D177" s="21"/>
      <c r="E177" s="93">
        <f t="shared" si="14"/>
        <v>0</v>
      </c>
      <c r="F177" s="87"/>
      <c r="G177" s="32"/>
      <c r="H177" s="32"/>
      <c r="I177" s="72"/>
      <c r="J177" s="72"/>
      <c r="L177" s="32"/>
      <c r="N177" s="32"/>
    </row>
    <row r="178" spans="1:14" ht="15">
      <c r="A178" s="1" t="s">
        <v>299</v>
      </c>
      <c r="B178" s="1" t="s">
        <v>300</v>
      </c>
      <c r="C178" s="87">
        <v>28258</v>
      </c>
      <c r="D178" s="21">
        <v>31745.31</v>
      </c>
      <c r="E178" s="93">
        <f t="shared" si="14"/>
        <v>-3487.3100000000013</v>
      </c>
      <c r="F178" s="87">
        <v>29400</v>
      </c>
      <c r="G178" s="32">
        <v>30155.33</v>
      </c>
      <c r="H178" s="32"/>
      <c r="I178" s="72">
        <v>30700</v>
      </c>
      <c r="J178" s="72">
        <v>22238.08</v>
      </c>
      <c r="K178" s="72">
        <f aca="true" t="shared" si="17" ref="K178:K189">SUM(I178-J178)</f>
        <v>8461.919999999998</v>
      </c>
      <c r="L178" s="32">
        <v>30700</v>
      </c>
      <c r="M178" s="72">
        <f aca="true" t="shared" si="18" ref="M178:M189">SUM(I178-L178)</f>
        <v>0</v>
      </c>
      <c r="N178" s="32">
        <v>26557.92</v>
      </c>
    </row>
    <row r="179" spans="1:14" ht="15">
      <c r="A179" s="1" t="s">
        <v>301</v>
      </c>
      <c r="B179" s="1" t="s">
        <v>302</v>
      </c>
      <c r="C179" s="87">
        <v>2400</v>
      </c>
      <c r="D179" s="21">
        <v>2445.98</v>
      </c>
      <c r="E179" s="93">
        <f t="shared" si="14"/>
        <v>-45.98000000000002</v>
      </c>
      <c r="F179" s="87">
        <v>1865</v>
      </c>
      <c r="G179" s="32">
        <v>2772.16</v>
      </c>
      <c r="H179" s="32"/>
      <c r="I179" s="72">
        <v>2500</v>
      </c>
      <c r="J179" s="72">
        <v>2063.91</v>
      </c>
      <c r="K179" s="72">
        <f t="shared" si="17"/>
        <v>436.09000000000015</v>
      </c>
      <c r="L179" s="32">
        <v>2500</v>
      </c>
      <c r="M179" s="72">
        <f t="shared" si="18"/>
        <v>0</v>
      </c>
      <c r="N179" s="32">
        <v>0</v>
      </c>
    </row>
    <row r="180" spans="1:14" ht="15">
      <c r="A180" s="1" t="s">
        <v>303</v>
      </c>
      <c r="B180" s="1" t="s">
        <v>304</v>
      </c>
      <c r="C180" s="87">
        <v>2162</v>
      </c>
      <c r="D180" s="21">
        <v>2032.33</v>
      </c>
      <c r="E180" s="93">
        <f t="shared" si="14"/>
        <v>129.67000000000007</v>
      </c>
      <c r="F180" s="87">
        <v>2251</v>
      </c>
      <c r="G180" s="32">
        <v>1843.72</v>
      </c>
      <c r="H180" s="32"/>
      <c r="I180" s="72">
        <v>1737</v>
      </c>
      <c r="J180" s="72">
        <v>1255.91</v>
      </c>
      <c r="K180" s="72">
        <f t="shared" si="17"/>
        <v>481.0899999999999</v>
      </c>
      <c r="L180" s="32">
        <v>1737</v>
      </c>
      <c r="M180" s="72">
        <f t="shared" si="18"/>
        <v>0</v>
      </c>
      <c r="N180" s="32">
        <v>2031.68</v>
      </c>
    </row>
    <row r="181" spans="1:14" ht="15">
      <c r="A181" s="1" t="s">
        <v>305</v>
      </c>
      <c r="B181" s="1" t="s">
        <v>306</v>
      </c>
      <c r="C181" s="87">
        <v>3240</v>
      </c>
      <c r="D181" s="21">
        <v>3553.27</v>
      </c>
      <c r="E181" s="93">
        <f t="shared" si="14"/>
        <v>-313.27</v>
      </c>
      <c r="F181" s="87">
        <v>3370</v>
      </c>
      <c r="G181" s="32">
        <v>3365.41</v>
      </c>
      <c r="H181" s="32"/>
      <c r="I181" s="72">
        <v>3473</v>
      </c>
      <c r="J181" s="72">
        <v>2306.22</v>
      </c>
      <c r="K181" s="72">
        <f t="shared" si="17"/>
        <v>1166.7800000000002</v>
      </c>
      <c r="L181" s="32">
        <v>3473</v>
      </c>
      <c r="M181" s="72">
        <f t="shared" si="18"/>
        <v>0</v>
      </c>
      <c r="N181" s="32">
        <v>0</v>
      </c>
    </row>
    <row r="182" spans="1:14" ht="15">
      <c r="A182" s="1" t="s">
        <v>307</v>
      </c>
      <c r="B182" s="1" t="s">
        <v>308</v>
      </c>
      <c r="C182" s="87">
        <v>2868</v>
      </c>
      <c r="D182" s="21">
        <v>3044.03</v>
      </c>
      <c r="E182" s="93">
        <f t="shared" si="14"/>
        <v>-176.0300000000002</v>
      </c>
      <c r="F182" s="87">
        <v>3610</v>
      </c>
      <c r="G182" s="32">
        <v>3636</v>
      </c>
      <c r="H182" s="32"/>
      <c r="I182" s="72">
        <v>3660</v>
      </c>
      <c r="J182" s="72">
        <v>2440</v>
      </c>
      <c r="K182" s="72">
        <f t="shared" si="17"/>
        <v>1220</v>
      </c>
      <c r="L182" s="32">
        <v>3660</v>
      </c>
      <c r="M182" s="72">
        <f t="shared" si="18"/>
        <v>0</v>
      </c>
      <c r="N182" s="32">
        <v>0</v>
      </c>
    </row>
    <row r="183" spans="1:14" ht="15">
      <c r="A183" s="1" t="s">
        <v>309</v>
      </c>
      <c r="B183" s="1" t="s">
        <v>310</v>
      </c>
      <c r="C183" s="87">
        <v>162</v>
      </c>
      <c r="D183" s="21">
        <v>13.77</v>
      </c>
      <c r="E183" s="93">
        <f t="shared" si="14"/>
        <v>148.23</v>
      </c>
      <c r="F183" s="87">
        <v>166</v>
      </c>
      <c r="G183" s="32">
        <v>14.05</v>
      </c>
      <c r="H183" s="32"/>
      <c r="I183" s="72">
        <v>306</v>
      </c>
      <c r="J183" s="72">
        <v>13.02</v>
      </c>
      <c r="K183" s="72">
        <f t="shared" si="17"/>
        <v>292.98</v>
      </c>
      <c r="L183" s="32">
        <v>13.02</v>
      </c>
      <c r="M183" s="72">
        <f t="shared" si="18"/>
        <v>292.98</v>
      </c>
      <c r="N183" s="32">
        <v>0</v>
      </c>
    </row>
    <row r="184" spans="1:14" ht="15">
      <c r="A184" s="1" t="s">
        <v>311</v>
      </c>
      <c r="B184" s="1" t="s">
        <v>312</v>
      </c>
      <c r="C184" s="87">
        <v>0</v>
      </c>
      <c r="D184" s="21">
        <v>1020</v>
      </c>
      <c r="E184" s="93">
        <f t="shared" si="14"/>
        <v>-1020</v>
      </c>
      <c r="F184" s="87">
        <v>800</v>
      </c>
      <c r="G184" s="32">
        <v>1083.6</v>
      </c>
      <c r="H184" s="32"/>
      <c r="I184" s="72">
        <v>1121.88</v>
      </c>
      <c r="J184" s="72">
        <v>1121.88</v>
      </c>
      <c r="K184" s="72">
        <f t="shared" si="17"/>
        <v>0</v>
      </c>
      <c r="L184" s="32">
        <v>1121.88</v>
      </c>
      <c r="M184" s="72">
        <f t="shared" si="18"/>
        <v>0</v>
      </c>
      <c r="N184" s="32">
        <v>1867</v>
      </c>
    </row>
    <row r="185" spans="1:14" ht="15">
      <c r="A185" s="1" t="s">
        <v>313</v>
      </c>
      <c r="B185" s="1" t="s">
        <v>314</v>
      </c>
      <c r="C185" s="87">
        <v>1000</v>
      </c>
      <c r="D185" s="21">
        <v>14634.18</v>
      </c>
      <c r="E185" s="93">
        <f t="shared" si="14"/>
        <v>-13634.18</v>
      </c>
      <c r="F185" s="87">
        <v>1000</v>
      </c>
      <c r="G185" s="32">
        <v>4550.28</v>
      </c>
      <c r="H185" s="32"/>
      <c r="I185" s="72">
        <v>4000</v>
      </c>
      <c r="J185" s="72">
        <v>2551.1</v>
      </c>
      <c r="K185" s="72">
        <f t="shared" si="17"/>
        <v>1448.9</v>
      </c>
      <c r="L185" s="32">
        <v>5741</v>
      </c>
      <c r="M185" s="72">
        <f t="shared" si="18"/>
        <v>-1741</v>
      </c>
      <c r="N185" s="32">
        <v>6000</v>
      </c>
    </row>
    <row r="186" spans="1:14" ht="15">
      <c r="A186" s="1" t="s">
        <v>315</v>
      </c>
      <c r="B186" s="1" t="s">
        <v>316</v>
      </c>
      <c r="C186" s="87">
        <v>5000</v>
      </c>
      <c r="D186" s="21">
        <v>4598.77</v>
      </c>
      <c r="E186" s="93">
        <f t="shared" si="14"/>
        <v>401.22999999999956</v>
      </c>
      <c r="F186" s="87">
        <v>3000</v>
      </c>
      <c r="G186" s="32">
        <v>4070.43</v>
      </c>
      <c r="H186" s="32"/>
      <c r="I186" s="72">
        <v>5000</v>
      </c>
      <c r="J186" s="72">
        <v>2679</v>
      </c>
      <c r="K186" s="72">
        <f t="shared" si="17"/>
        <v>2321</v>
      </c>
      <c r="L186" s="32">
        <v>5000</v>
      </c>
      <c r="M186" s="72">
        <f t="shared" si="18"/>
        <v>0</v>
      </c>
      <c r="N186" s="32">
        <v>1200</v>
      </c>
    </row>
    <row r="187" spans="1:14" ht="15">
      <c r="A187" s="1" t="s">
        <v>596</v>
      </c>
      <c r="B187" s="1" t="s">
        <v>608</v>
      </c>
      <c r="C187" s="87"/>
      <c r="D187" s="21"/>
      <c r="E187" s="93"/>
      <c r="F187" s="87"/>
      <c r="G187" s="32"/>
      <c r="H187" s="32"/>
      <c r="I187" s="72"/>
      <c r="J187" s="72"/>
      <c r="L187" s="32"/>
      <c r="N187" s="32">
        <v>7000</v>
      </c>
    </row>
    <row r="188" spans="1:14" ht="15">
      <c r="A188" s="1" t="s">
        <v>317</v>
      </c>
      <c r="B188" s="1" t="s">
        <v>318</v>
      </c>
      <c r="C188" s="87">
        <v>0</v>
      </c>
      <c r="D188" s="21">
        <v>0</v>
      </c>
      <c r="E188" s="93">
        <f t="shared" si="14"/>
        <v>0</v>
      </c>
      <c r="F188" s="87">
        <v>0</v>
      </c>
      <c r="G188" s="32">
        <v>0</v>
      </c>
      <c r="H188" s="32"/>
      <c r="I188" s="72">
        <v>0</v>
      </c>
      <c r="J188" s="72">
        <v>0</v>
      </c>
      <c r="K188" s="72">
        <f t="shared" si="17"/>
        <v>0</v>
      </c>
      <c r="L188" s="32">
        <v>0</v>
      </c>
      <c r="M188" s="72">
        <f t="shared" si="18"/>
        <v>0</v>
      </c>
      <c r="N188" s="32">
        <v>0</v>
      </c>
    </row>
    <row r="189" spans="1:14" ht="15">
      <c r="A189" s="1" t="s">
        <v>319</v>
      </c>
      <c r="B189" s="1" t="s">
        <v>320</v>
      </c>
      <c r="C189" s="87">
        <v>750</v>
      </c>
      <c r="D189" s="21">
        <v>580.27</v>
      </c>
      <c r="E189" s="93">
        <f t="shared" si="14"/>
        <v>169.73000000000002</v>
      </c>
      <c r="F189" s="87">
        <v>750</v>
      </c>
      <c r="G189" s="32">
        <v>306.5</v>
      </c>
      <c r="H189" s="32"/>
      <c r="I189" s="72">
        <v>750</v>
      </c>
      <c r="J189" s="72">
        <v>640.08</v>
      </c>
      <c r="K189" s="72">
        <f t="shared" si="17"/>
        <v>109.91999999999996</v>
      </c>
      <c r="L189" s="32">
        <v>750</v>
      </c>
      <c r="M189" s="72">
        <f t="shared" si="18"/>
        <v>0</v>
      </c>
      <c r="N189" s="32">
        <v>1100</v>
      </c>
    </row>
    <row r="190" spans="1:14" ht="15">
      <c r="A190" s="1"/>
      <c r="B190" s="1"/>
      <c r="C190" s="87"/>
      <c r="D190" s="21"/>
      <c r="E190" s="93">
        <f t="shared" si="14"/>
        <v>0</v>
      </c>
      <c r="F190" s="87"/>
      <c r="G190" s="32"/>
      <c r="H190" s="32"/>
      <c r="I190" s="72"/>
      <c r="J190" s="72"/>
      <c r="L190" s="32"/>
      <c r="N190" s="32"/>
    </row>
    <row r="191" spans="1:14" ht="15.75">
      <c r="A191" s="5" t="s">
        <v>127</v>
      </c>
      <c r="B191" s="5"/>
      <c r="C191" s="91">
        <f>SUM(C178:C190)</f>
        <v>45840</v>
      </c>
      <c r="D191" s="29">
        <f>SUM(D178:D190)</f>
        <v>63667.909999999996</v>
      </c>
      <c r="E191" s="97">
        <f t="shared" si="14"/>
        <v>-17827.909999999996</v>
      </c>
      <c r="F191" s="91">
        <f>SUM(F178:F190)</f>
        <v>46212</v>
      </c>
      <c r="G191" s="42">
        <f>SUM(G178:G190)</f>
        <v>51797.48000000001</v>
      </c>
      <c r="H191" s="42"/>
      <c r="I191" s="98">
        <f>SUM(I178:I190)</f>
        <v>53247.88</v>
      </c>
      <c r="J191" s="98">
        <f>SUM(J178:J190)</f>
        <v>37309.200000000004</v>
      </c>
      <c r="K191" s="98">
        <f>SUM(I191-J191)</f>
        <v>15938.679999999993</v>
      </c>
      <c r="L191" s="42">
        <f>SUM(L178:L190)</f>
        <v>54695.899999999994</v>
      </c>
      <c r="M191" s="98">
        <f>SUM(M178:M190)</f>
        <v>-1448.02</v>
      </c>
      <c r="N191" s="42">
        <f>SUM(N178:N190)</f>
        <v>45756.6</v>
      </c>
    </row>
    <row r="192" spans="1:14" ht="15">
      <c r="A192" s="1"/>
      <c r="B192" s="1"/>
      <c r="C192" s="87"/>
      <c r="D192" s="21"/>
      <c r="E192" s="93">
        <f t="shared" si="14"/>
        <v>0</v>
      </c>
      <c r="F192" s="87"/>
      <c r="G192" s="32"/>
      <c r="H192" s="32"/>
      <c r="I192" s="72"/>
      <c r="J192" s="72"/>
      <c r="L192" s="32"/>
      <c r="N192" s="32"/>
    </row>
    <row r="193" spans="1:14" ht="15">
      <c r="A193" s="1" t="s">
        <v>321</v>
      </c>
      <c r="B193" s="1" t="s">
        <v>322</v>
      </c>
      <c r="C193" s="87">
        <v>3600</v>
      </c>
      <c r="D193" s="21">
        <v>4431.29</v>
      </c>
      <c r="E193" s="93">
        <f t="shared" si="14"/>
        <v>-831.29</v>
      </c>
      <c r="F193" s="87">
        <v>3500</v>
      </c>
      <c r="G193" s="32">
        <v>3915.85</v>
      </c>
      <c r="H193" s="32"/>
      <c r="I193" s="72">
        <v>5000</v>
      </c>
      <c r="J193" s="72">
        <v>3027.6</v>
      </c>
      <c r="K193" s="72">
        <f aca="true" t="shared" si="19" ref="K193:K200">SUM(I193-J193)</f>
        <v>1972.4</v>
      </c>
      <c r="L193" s="32">
        <v>5000</v>
      </c>
      <c r="M193" s="72">
        <f aca="true" t="shared" si="20" ref="M193:M200">SUM(I193-L193)</f>
        <v>0</v>
      </c>
      <c r="N193" s="32">
        <v>5300</v>
      </c>
    </row>
    <row r="194" spans="1:14" ht="15">
      <c r="A194" s="1" t="s">
        <v>323</v>
      </c>
      <c r="B194" s="1" t="s">
        <v>324</v>
      </c>
      <c r="C194" s="87">
        <v>4000</v>
      </c>
      <c r="D194" s="21">
        <v>2825.55</v>
      </c>
      <c r="E194" s="93">
        <f t="shared" si="14"/>
        <v>1174.4499999999998</v>
      </c>
      <c r="F194" s="87">
        <v>4000</v>
      </c>
      <c r="G194" s="32">
        <v>2965.07</v>
      </c>
      <c r="H194" s="32"/>
      <c r="I194" s="72">
        <v>3000</v>
      </c>
      <c r="J194" s="72">
        <v>3165.77</v>
      </c>
      <c r="K194" s="72">
        <f t="shared" si="19"/>
        <v>-165.76999999999998</v>
      </c>
      <c r="L194" s="32">
        <v>3166</v>
      </c>
      <c r="M194" s="72">
        <f t="shared" si="20"/>
        <v>-166</v>
      </c>
      <c r="N194" s="32">
        <v>6000</v>
      </c>
    </row>
    <row r="195" spans="1:14" ht="15">
      <c r="A195" s="1" t="s">
        <v>325</v>
      </c>
      <c r="B195" s="1" t="s">
        <v>326</v>
      </c>
      <c r="C195" s="87">
        <v>600</v>
      </c>
      <c r="D195" s="21">
        <v>984.58</v>
      </c>
      <c r="E195" s="93">
        <f t="shared" si="14"/>
        <v>-384.58000000000004</v>
      </c>
      <c r="F195" s="87">
        <v>600</v>
      </c>
      <c r="G195" s="32">
        <v>850</v>
      </c>
      <c r="H195" s="32"/>
      <c r="I195" s="72">
        <v>900</v>
      </c>
      <c r="J195" s="72">
        <v>525</v>
      </c>
      <c r="K195" s="72">
        <f t="shared" si="19"/>
        <v>375</v>
      </c>
      <c r="L195" s="32">
        <v>900</v>
      </c>
      <c r="M195" s="72">
        <f t="shared" si="20"/>
        <v>0</v>
      </c>
      <c r="N195" s="32">
        <v>1080</v>
      </c>
    </row>
    <row r="196" spans="1:14" ht="15">
      <c r="A196" s="1" t="s">
        <v>327</v>
      </c>
      <c r="B196" s="1" t="s">
        <v>328</v>
      </c>
      <c r="C196" s="87">
        <v>1000</v>
      </c>
      <c r="D196" s="21">
        <v>772.01</v>
      </c>
      <c r="E196" s="93">
        <f t="shared" si="14"/>
        <v>227.99</v>
      </c>
      <c r="F196" s="87">
        <v>1000</v>
      </c>
      <c r="G196" s="32">
        <v>490.57</v>
      </c>
      <c r="H196" s="32"/>
      <c r="I196" s="72">
        <v>1000</v>
      </c>
      <c r="J196" s="72">
        <v>414.15</v>
      </c>
      <c r="K196" s="72">
        <f t="shared" si="19"/>
        <v>585.85</v>
      </c>
      <c r="L196" s="32">
        <v>700</v>
      </c>
      <c r="M196" s="72">
        <f t="shared" si="20"/>
        <v>300</v>
      </c>
      <c r="N196" s="32">
        <v>1200</v>
      </c>
    </row>
    <row r="197" spans="1:14" ht="15">
      <c r="A197" s="1" t="s">
        <v>329</v>
      </c>
      <c r="B197" s="1" t="s">
        <v>330</v>
      </c>
      <c r="C197" s="87">
        <v>11018</v>
      </c>
      <c r="D197" s="21">
        <v>35983.71</v>
      </c>
      <c r="E197" s="93">
        <f t="shared" si="14"/>
        <v>-24965.71</v>
      </c>
      <c r="F197" s="87">
        <v>5100</v>
      </c>
      <c r="G197" s="32">
        <v>1489.76</v>
      </c>
      <c r="H197" s="32"/>
      <c r="I197" s="72">
        <v>8500</v>
      </c>
      <c r="J197" s="72">
        <v>1525.77</v>
      </c>
      <c r="K197" s="72">
        <f t="shared" si="19"/>
        <v>6974.23</v>
      </c>
      <c r="L197" s="32">
        <v>8500</v>
      </c>
      <c r="M197" s="72">
        <f t="shared" si="20"/>
        <v>0</v>
      </c>
      <c r="N197" s="32">
        <v>5500</v>
      </c>
    </row>
    <row r="198" spans="1:14" ht="15">
      <c r="A198" s="1" t="s">
        <v>331</v>
      </c>
      <c r="B198" s="1" t="s">
        <v>332</v>
      </c>
      <c r="C198" s="87"/>
      <c r="D198" s="21">
        <v>0</v>
      </c>
      <c r="E198" s="93"/>
      <c r="F198" s="87">
        <v>18000</v>
      </c>
      <c r="G198" s="32">
        <v>11828.55</v>
      </c>
      <c r="H198" s="32"/>
      <c r="I198" s="72">
        <v>15000</v>
      </c>
      <c r="J198" s="72">
        <v>14845.16</v>
      </c>
      <c r="K198" s="72">
        <f t="shared" si="19"/>
        <v>154.84000000000015</v>
      </c>
      <c r="L198" s="32">
        <v>22846</v>
      </c>
      <c r="M198" s="72">
        <f t="shared" si="20"/>
        <v>-7846</v>
      </c>
      <c r="N198" s="32">
        <v>0</v>
      </c>
    </row>
    <row r="199" spans="1:14" ht="15">
      <c r="A199" s="1" t="s">
        <v>333</v>
      </c>
      <c r="B199" s="1" t="s">
        <v>334</v>
      </c>
      <c r="C199" s="87"/>
      <c r="D199" s="21">
        <v>0</v>
      </c>
      <c r="E199" s="93"/>
      <c r="F199" s="87">
        <v>22000</v>
      </c>
      <c r="G199" s="32">
        <v>1065.19</v>
      </c>
      <c r="H199" s="32"/>
      <c r="I199" s="72">
        <v>22000</v>
      </c>
      <c r="J199" s="72">
        <v>20400.28</v>
      </c>
      <c r="K199" s="72">
        <f t="shared" si="19"/>
        <v>1599.7200000000012</v>
      </c>
      <c r="L199" s="32">
        <v>22000</v>
      </c>
      <c r="M199" s="72">
        <f t="shared" si="20"/>
        <v>0</v>
      </c>
      <c r="N199" s="32">
        <v>1200</v>
      </c>
    </row>
    <row r="200" spans="1:14" ht="15">
      <c r="A200" s="1" t="s">
        <v>335</v>
      </c>
      <c r="B200" s="1" t="s">
        <v>336</v>
      </c>
      <c r="C200" s="87">
        <v>2500</v>
      </c>
      <c r="D200" s="21">
        <v>1322.89</v>
      </c>
      <c r="E200" s="93">
        <f t="shared" si="14"/>
        <v>1177.11</v>
      </c>
      <c r="F200" s="87">
        <v>2500</v>
      </c>
      <c r="G200" s="32">
        <v>3085.81</v>
      </c>
      <c r="H200" s="32"/>
      <c r="I200" s="72">
        <v>2500</v>
      </c>
      <c r="J200" s="72">
        <v>0</v>
      </c>
      <c r="K200" s="72">
        <f t="shared" si="19"/>
        <v>2500</v>
      </c>
      <c r="L200" s="32">
        <v>2500</v>
      </c>
      <c r="M200" s="72">
        <f t="shared" si="20"/>
        <v>0</v>
      </c>
      <c r="N200" s="32">
        <v>6000</v>
      </c>
    </row>
    <row r="201" spans="1:14" ht="15">
      <c r="A201" s="1"/>
      <c r="B201" s="1"/>
      <c r="C201" s="87"/>
      <c r="D201" s="21"/>
      <c r="E201" s="93">
        <f t="shared" si="14"/>
        <v>0</v>
      </c>
      <c r="F201" s="87"/>
      <c r="G201" s="32"/>
      <c r="H201" s="32"/>
      <c r="I201" s="72"/>
      <c r="J201" s="72"/>
      <c r="L201" s="32"/>
      <c r="N201" s="32"/>
    </row>
    <row r="202" spans="1:16" ht="15.75">
      <c r="A202" s="5" t="s">
        <v>127</v>
      </c>
      <c r="B202" s="5"/>
      <c r="C202" s="91">
        <f>SUM(C193:C201)</f>
        <v>22718</v>
      </c>
      <c r="D202" s="29">
        <f>SUM(D193:D201)</f>
        <v>46320.03</v>
      </c>
      <c r="E202" s="97">
        <f t="shared" si="14"/>
        <v>-23602.03</v>
      </c>
      <c r="F202" s="91">
        <f>SUM(F193:F201)</f>
        <v>56700</v>
      </c>
      <c r="G202" s="42">
        <f>SUM(G193:G201)</f>
        <v>25690.8</v>
      </c>
      <c r="H202" s="42"/>
      <c r="I202" s="98">
        <f>SUM(I193:I201)</f>
        <v>57900</v>
      </c>
      <c r="J202" s="98">
        <f>SUM(J193:J201)</f>
        <v>43903.729999999996</v>
      </c>
      <c r="K202" s="98">
        <f>SUM(I202-J202)</f>
        <v>13996.270000000004</v>
      </c>
      <c r="L202" s="42">
        <f>SUM(L193:L201)</f>
        <v>65612</v>
      </c>
      <c r="M202" s="98">
        <f>SUM(M193:M201)</f>
        <v>-7712</v>
      </c>
      <c r="N202" s="42">
        <f>SUM(N193:N201)</f>
        <v>26280</v>
      </c>
      <c r="O202" s="43">
        <f>SUM(N80+N155+N172+N176+N191+N202)</f>
        <v>199127.6</v>
      </c>
      <c r="P202" t="s">
        <v>563</v>
      </c>
    </row>
    <row r="203" spans="1:14" ht="15">
      <c r="A203" s="1"/>
      <c r="B203" s="1"/>
      <c r="C203" s="87"/>
      <c r="D203" s="21"/>
      <c r="E203" s="93">
        <f t="shared" si="14"/>
        <v>0</v>
      </c>
      <c r="F203" s="87"/>
      <c r="G203" s="32"/>
      <c r="H203" s="32"/>
      <c r="I203" s="72"/>
      <c r="J203" s="72"/>
      <c r="L203" s="32"/>
      <c r="N203" s="32"/>
    </row>
    <row r="204" spans="1:14" ht="15">
      <c r="A204" s="1" t="s">
        <v>337</v>
      </c>
      <c r="B204" s="1" t="s">
        <v>338</v>
      </c>
      <c r="C204" s="87">
        <v>3500</v>
      </c>
      <c r="D204" s="21">
        <v>2723.09</v>
      </c>
      <c r="E204" s="93">
        <f t="shared" si="14"/>
        <v>776.9099999999999</v>
      </c>
      <c r="F204" s="87">
        <v>2650</v>
      </c>
      <c r="G204" s="32">
        <v>2725.7</v>
      </c>
      <c r="H204" s="32"/>
      <c r="I204" s="72">
        <v>2650</v>
      </c>
      <c r="J204" s="72">
        <v>2284.6</v>
      </c>
      <c r="K204" s="72">
        <f aca="true" t="shared" si="21" ref="K204:K209">SUM(I204-J204)</f>
        <v>365.4000000000001</v>
      </c>
      <c r="L204" s="32">
        <v>2826</v>
      </c>
      <c r="M204" s="72">
        <f aca="true" t="shared" si="22" ref="M204:M209">SUM(I204-L204)</f>
        <v>-176</v>
      </c>
      <c r="N204" s="32">
        <v>6400</v>
      </c>
    </row>
    <row r="205" spans="1:14" ht="15">
      <c r="A205" s="1" t="s">
        <v>339</v>
      </c>
      <c r="B205" s="1" t="s">
        <v>340</v>
      </c>
      <c r="C205" s="87">
        <v>4000</v>
      </c>
      <c r="D205" s="21">
        <v>2331.88</v>
      </c>
      <c r="E205" s="93">
        <f t="shared" si="14"/>
        <v>1668.12</v>
      </c>
      <c r="F205" s="87">
        <v>3145</v>
      </c>
      <c r="G205" s="32">
        <v>5256.64</v>
      </c>
      <c r="H205" s="32"/>
      <c r="I205" s="72">
        <v>4000</v>
      </c>
      <c r="J205" s="72">
        <v>3350.65</v>
      </c>
      <c r="K205" s="72">
        <f t="shared" si="21"/>
        <v>649.3499999999999</v>
      </c>
      <c r="L205" s="32">
        <v>5100</v>
      </c>
      <c r="M205" s="72">
        <f t="shared" si="22"/>
        <v>-1100</v>
      </c>
      <c r="N205" s="32">
        <v>6500</v>
      </c>
    </row>
    <row r="206" spans="1:14" ht="15">
      <c r="A206" s="1" t="s">
        <v>341</v>
      </c>
      <c r="B206" s="1" t="s">
        <v>342</v>
      </c>
      <c r="C206" s="87">
        <v>800</v>
      </c>
      <c r="D206" s="21">
        <v>551.37</v>
      </c>
      <c r="E206" s="93">
        <f t="shared" si="14"/>
        <v>248.63</v>
      </c>
      <c r="F206" s="87">
        <v>800</v>
      </c>
      <c r="G206" s="32">
        <v>450</v>
      </c>
      <c r="H206" s="32"/>
      <c r="I206" s="72">
        <v>800</v>
      </c>
      <c r="J206" s="72">
        <v>400</v>
      </c>
      <c r="K206" s="72">
        <f t="shared" si="21"/>
        <v>400</v>
      </c>
      <c r="L206" s="32">
        <v>800</v>
      </c>
      <c r="M206" s="72">
        <f t="shared" si="22"/>
        <v>0</v>
      </c>
      <c r="N206" s="32">
        <v>1080</v>
      </c>
    </row>
    <row r="207" spans="1:14" ht="15">
      <c r="A207" s="1" t="s">
        <v>343</v>
      </c>
      <c r="B207" s="1" t="s">
        <v>344</v>
      </c>
      <c r="C207" s="87">
        <v>8500</v>
      </c>
      <c r="D207" s="21">
        <v>8686.47</v>
      </c>
      <c r="E207" s="93">
        <f t="shared" si="14"/>
        <v>-186.46999999999935</v>
      </c>
      <c r="F207" s="87">
        <v>8500</v>
      </c>
      <c r="G207" s="32">
        <v>8882.64</v>
      </c>
      <c r="H207" s="32"/>
      <c r="I207" s="72">
        <v>9000</v>
      </c>
      <c r="J207" s="72">
        <v>5489.38</v>
      </c>
      <c r="K207" s="72">
        <f t="shared" si="21"/>
        <v>3510.62</v>
      </c>
      <c r="L207" s="32">
        <v>9200</v>
      </c>
      <c r="M207" s="72">
        <f t="shared" si="22"/>
        <v>-200</v>
      </c>
      <c r="N207" s="32">
        <v>9870</v>
      </c>
    </row>
    <row r="208" spans="1:14" ht="15">
      <c r="A208" s="1" t="s">
        <v>345</v>
      </c>
      <c r="B208" s="1" t="s">
        <v>346</v>
      </c>
      <c r="C208" s="87">
        <v>10530</v>
      </c>
      <c r="D208" s="21">
        <v>5998.43</v>
      </c>
      <c r="E208" s="93">
        <f t="shared" si="14"/>
        <v>4531.57</v>
      </c>
      <c r="F208" s="87">
        <v>4900</v>
      </c>
      <c r="G208" s="32">
        <v>6500.85</v>
      </c>
      <c r="H208" s="32"/>
      <c r="I208" s="72">
        <v>4900</v>
      </c>
      <c r="J208" s="72">
        <v>1891.91</v>
      </c>
      <c r="K208" s="72">
        <f t="shared" si="21"/>
        <v>3008.09</v>
      </c>
      <c r="L208" s="32">
        <v>4900</v>
      </c>
      <c r="M208" s="72">
        <f t="shared" si="22"/>
        <v>0</v>
      </c>
      <c r="N208" s="32">
        <v>1800</v>
      </c>
    </row>
    <row r="209" spans="1:14" ht="15">
      <c r="A209" s="1" t="s">
        <v>347</v>
      </c>
      <c r="B209" s="1" t="s">
        <v>348</v>
      </c>
      <c r="C209" s="87">
        <v>300</v>
      </c>
      <c r="D209" s="21">
        <v>5490.1</v>
      </c>
      <c r="E209" s="93">
        <f t="shared" si="14"/>
        <v>-5190.1</v>
      </c>
      <c r="F209" s="87">
        <v>1000</v>
      </c>
      <c r="G209" s="32">
        <v>518.13</v>
      </c>
      <c r="H209" s="32"/>
      <c r="I209" s="72">
        <v>1000</v>
      </c>
      <c r="J209" s="72">
        <v>645.12</v>
      </c>
      <c r="K209" s="72">
        <f t="shared" si="21"/>
        <v>354.88</v>
      </c>
      <c r="L209" s="32">
        <v>1250</v>
      </c>
      <c r="M209" s="72">
        <f t="shared" si="22"/>
        <v>-250</v>
      </c>
      <c r="N209" s="32">
        <v>1200</v>
      </c>
    </row>
    <row r="210" spans="1:14" ht="15">
      <c r="A210" s="1" t="s">
        <v>597</v>
      </c>
      <c r="B210" s="1" t="s">
        <v>609</v>
      </c>
      <c r="C210" s="87"/>
      <c r="D210" s="21"/>
      <c r="E210" s="93"/>
      <c r="F210" s="87"/>
      <c r="G210" s="32"/>
      <c r="H210" s="32"/>
      <c r="I210" s="72"/>
      <c r="J210" s="72"/>
      <c r="L210" s="32"/>
      <c r="N210" s="32">
        <v>420</v>
      </c>
    </row>
    <row r="211" spans="1:14" ht="15">
      <c r="A211" s="1"/>
      <c r="B211" s="1"/>
      <c r="C211" s="87"/>
      <c r="D211" s="21"/>
      <c r="E211" s="93">
        <f t="shared" si="14"/>
        <v>0</v>
      </c>
      <c r="F211" s="87"/>
      <c r="G211" s="32"/>
      <c r="H211" s="32"/>
      <c r="I211" s="72"/>
      <c r="J211" s="72"/>
      <c r="L211" s="32"/>
      <c r="N211" s="32"/>
    </row>
    <row r="212" spans="1:14" ht="15.75">
      <c r="A212" s="5" t="s">
        <v>127</v>
      </c>
      <c r="B212" s="5"/>
      <c r="C212" s="91">
        <f>SUM(C204:C211)</f>
        <v>27630</v>
      </c>
      <c r="D212" s="29">
        <f>SUM(D204:D211)</f>
        <v>25781.339999999997</v>
      </c>
      <c r="E212" s="97">
        <f t="shared" si="14"/>
        <v>1848.6600000000035</v>
      </c>
      <c r="F212" s="91">
        <f>SUM(F204:F211)</f>
        <v>20995</v>
      </c>
      <c r="G212" s="42">
        <f>SUM(G204:G211)</f>
        <v>24333.960000000003</v>
      </c>
      <c r="H212" s="42"/>
      <c r="I212" s="98">
        <f>SUM(I204:I211)</f>
        <v>22350</v>
      </c>
      <c r="J212" s="98">
        <f>SUM(J204:J211)</f>
        <v>14061.660000000002</v>
      </c>
      <c r="K212" s="98">
        <f>SUM(I212-J212)</f>
        <v>8288.339999999998</v>
      </c>
      <c r="L212" s="42">
        <f>SUM(L204:L211)</f>
        <v>24076</v>
      </c>
      <c r="M212" s="98">
        <f>SUM(M204:M211)</f>
        <v>-1726</v>
      </c>
      <c r="N212" s="42">
        <f>SUM(N204:N211)</f>
        <v>27270</v>
      </c>
    </row>
    <row r="213" spans="1:14" ht="15">
      <c r="A213" s="1"/>
      <c r="B213" s="1"/>
      <c r="C213" s="87"/>
      <c r="D213" s="21"/>
      <c r="E213" s="93">
        <f t="shared" si="14"/>
        <v>0</v>
      </c>
      <c r="F213" s="87"/>
      <c r="G213" s="32"/>
      <c r="H213" s="32"/>
      <c r="I213" s="72"/>
      <c r="J213" s="72"/>
      <c r="L213" s="32"/>
      <c r="N213" s="32"/>
    </row>
    <row r="214" spans="1:14" ht="15">
      <c r="A214" s="1" t="s">
        <v>349</v>
      </c>
      <c r="B214" s="1" t="s">
        <v>350</v>
      </c>
      <c r="C214" s="87">
        <v>2200</v>
      </c>
      <c r="D214" s="21">
        <v>2006.59</v>
      </c>
      <c r="E214" s="93">
        <f t="shared" si="14"/>
        <v>193.41000000000008</v>
      </c>
      <c r="F214" s="87">
        <v>2200</v>
      </c>
      <c r="G214" s="32">
        <v>2070.49</v>
      </c>
      <c r="H214" s="32"/>
      <c r="I214" s="72">
        <v>2200</v>
      </c>
      <c r="J214" s="72">
        <v>1889.14</v>
      </c>
      <c r="K214" s="72">
        <f>SUM(I214-J214)</f>
        <v>310.8599999999999</v>
      </c>
      <c r="L214" s="32">
        <v>2100</v>
      </c>
      <c r="M214" s="72">
        <f>SUM(I214-L214)</f>
        <v>100</v>
      </c>
      <c r="N214" s="32">
        <v>0</v>
      </c>
    </row>
    <row r="215" spans="1:14" ht="15">
      <c r="A215" s="1" t="s">
        <v>351</v>
      </c>
      <c r="B215" s="1" t="s">
        <v>352</v>
      </c>
      <c r="C215" s="87">
        <v>2500</v>
      </c>
      <c r="D215" s="21">
        <v>2967.07</v>
      </c>
      <c r="E215" s="93">
        <f t="shared" si="14"/>
        <v>-467.07000000000016</v>
      </c>
      <c r="F215" s="87">
        <v>2500</v>
      </c>
      <c r="G215" s="32">
        <v>2911</v>
      </c>
      <c r="H215" s="32"/>
      <c r="I215" s="72">
        <v>2500</v>
      </c>
      <c r="J215" s="72">
        <v>2517.62</v>
      </c>
      <c r="K215" s="72">
        <f>SUM(I215-J215)</f>
        <v>-17.61999999999989</v>
      </c>
      <c r="L215" s="32">
        <v>2550</v>
      </c>
      <c r="M215" s="72">
        <f>SUM(I215-L215)</f>
        <v>-50</v>
      </c>
      <c r="N215" s="32">
        <v>0</v>
      </c>
    </row>
    <row r="216" spans="1:14" ht="15">
      <c r="A216" s="1" t="s">
        <v>353</v>
      </c>
      <c r="B216" s="1" t="s">
        <v>354</v>
      </c>
      <c r="C216" s="87">
        <v>350</v>
      </c>
      <c r="D216" s="21">
        <v>274.8</v>
      </c>
      <c r="E216" s="93">
        <f t="shared" si="14"/>
        <v>75.19999999999999</v>
      </c>
      <c r="F216" s="87">
        <v>350</v>
      </c>
      <c r="G216" s="32">
        <v>250</v>
      </c>
      <c r="H216" s="32"/>
      <c r="I216" s="72">
        <v>350</v>
      </c>
      <c r="J216" s="72">
        <v>200</v>
      </c>
      <c r="K216" s="72">
        <f>SUM(I216-J216)</f>
        <v>150</v>
      </c>
      <c r="L216" s="32">
        <v>350</v>
      </c>
      <c r="M216" s="72">
        <f>SUM(I216-L216)</f>
        <v>0</v>
      </c>
      <c r="N216" s="32">
        <v>540</v>
      </c>
    </row>
    <row r="217" spans="1:14" ht="15">
      <c r="A217" s="1" t="s">
        <v>355</v>
      </c>
      <c r="B217" s="1" t="s">
        <v>356</v>
      </c>
      <c r="C217" s="87">
        <v>500</v>
      </c>
      <c r="D217" s="21">
        <v>246.94</v>
      </c>
      <c r="E217" s="93">
        <f t="shared" si="14"/>
        <v>253.06</v>
      </c>
      <c r="F217" s="87">
        <v>500</v>
      </c>
      <c r="G217" s="32">
        <v>132.23</v>
      </c>
      <c r="H217" s="32"/>
      <c r="I217" s="72">
        <v>500</v>
      </c>
      <c r="J217" s="72">
        <v>482.25</v>
      </c>
      <c r="K217" s="72">
        <f>SUM(I217-J217)</f>
        <v>17.75</v>
      </c>
      <c r="L217" s="32">
        <v>700</v>
      </c>
      <c r="M217" s="72">
        <f>SUM(I217-L217)</f>
        <v>-200</v>
      </c>
      <c r="N217" s="32">
        <v>0</v>
      </c>
    </row>
    <row r="218" spans="1:14" ht="15">
      <c r="A218" s="1"/>
      <c r="B218" s="1"/>
      <c r="C218" s="87"/>
      <c r="D218" s="21"/>
      <c r="E218" s="93">
        <f t="shared" si="14"/>
        <v>0</v>
      </c>
      <c r="F218" s="87"/>
      <c r="G218" s="32"/>
      <c r="H218" s="32"/>
      <c r="I218" s="72"/>
      <c r="J218" s="72"/>
      <c r="L218" s="32"/>
      <c r="N218" s="32"/>
    </row>
    <row r="219" spans="1:16" ht="15.75">
      <c r="A219" s="5" t="s">
        <v>127</v>
      </c>
      <c r="B219" s="5"/>
      <c r="C219" s="91">
        <f>SUM(C214:C218)</f>
        <v>5550</v>
      </c>
      <c r="D219" s="29">
        <f>SUM(D214:D218)</f>
        <v>5495.4</v>
      </c>
      <c r="E219" s="97">
        <f t="shared" si="14"/>
        <v>54.600000000000364</v>
      </c>
      <c r="F219" s="91">
        <f>SUM(F214:F218)</f>
        <v>5550</v>
      </c>
      <c r="G219" s="42">
        <f>SUM(G214:G218)</f>
        <v>5363.719999999999</v>
      </c>
      <c r="H219" s="42"/>
      <c r="I219" s="98">
        <f>SUM(I214:I218)</f>
        <v>5550</v>
      </c>
      <c r="J219" s="98">
        <f>SUM(J214:J218)</f>
        <v>5089.01</v>
      </c>
      <c r="K219" s="98">
        <f>SUM(I219-J219)</f>
        <v>460.9899999999998</v>
      </c>
      <c r="L219" s="42">
        <f>SUM(L214:L218)</f>
        <v>5700</v>
      </c>
      <c r="M219" s="98">
        <f>SUM(M214:M218)</f>
        <v>-150</v>
      </c>
      <c r="N219" s="42">
        <f>SUM(N214:N218)</f>
        <v>540</v>
      </c>
      <c r="O219" s="43">
        <f>SUM(N212+N219)</f>
        <v>27810</v>
      </c>
      <c r="P219" t="s">
        <v>564</v>
      </c>
    </row>
    <row r="220" spans="1:14" ht="15">
      <c r="A220" s="1"/>
      <c r="B220" s="1"/>
      <c r="C220" s="87"/>
      <c r="D220" s="21"/>
      <c r="E220" s="93">
        <f t="shared" si="14"/>
        <v>0</v>
      </c>
      <c r="F220" s="87"/>
      <c r="G220" s="32"/>
      <c r="H220" s="32"/>
      <c r="I220" s="72"/>
      <c r="J220" s="72"/>
      <c r="L220" s="32"/>
      <c r="N220" s="32"/>
    </row>
    <row r="221" spans="1:14" ht="15">
      <c r="A221" s="1" t="s">
        <v>357</v>
      </c>
      <c r="B221" s="1" t="s">
        <v>358</v>
      </c>
      <c r="C221" s="87"/>
      <c r="D221" s="21">
        <v>0</v>
      </c>
      <c r="E221" s="93"/>
      <c r="F221" s="87">
        <v>0</v>
      </c>
      <c r="G221" s="32">
        <v>871.68</v>
      </c>
      <c r="H221" s="32"/>
      <c r="I221" s="72">
        <v>0</v>
      </c>
      <c r="J221" s="72">
        <v>0</v>
      </c>
      <c r="K221" s="72">
        <f>SUM(I221-J221)</f>
        <v>0</v>
      </c>
      <c r="L221" s="32">
        <v>0</v>
      </c>
      <c r="M221" s="72">
        <f>SUM(I221-L221)</f>
        <v>0</v>
      </c>
      <c r="N221" s="32">
        <v>9511.62</v>
      </c>
    </row>
    <row r="222" spans="1:15" ht="15">
      <c r="A222" s="1" t="s">
        <v>626</v>
      </c>
      <c r="B222" s="1" t="s">
        <v>628</v>
      </c>
      <c r="C222" s="87"/>
      <c r="D222" s="21"/>
      <c r="E222" s="93"/>
      <c r="F222" s="87"/>
      <c r="G222" s="32"/>
      <c r="H222" s="32"/>
      <c r="I222" s="72"/>
      <c r="J222" s="72"/>
      <c r="L222" s="32"/>
      <c r="N222" s="32">
        <v>8000</v>
      </c>
      <c r="O222" s="43"/>
    </row>
    <row r="223" spans="1:15" ht="15">
      <c r="A223" s="1" t="s">
        <v>627</v>
      </c>
      <c r="B223" s="1" t="s">
        <v>629</v>
      </c>
      <c r="C223" s="87"/>
      <c r="D223" s="21"/>
      <c r="E223" s="93"/>
      <c r="F223" s="87"/>
      <c r="G223" s="32"/>
      <c r="H223" s="32"/>
      <c r="I223" s="72"/>
      <c r="J223" s="72"/>
      <c r="L223" s="32"/>
      <c r="N223" s="32">
        <v>5000</v>
      </c>
      <c r="O223" s="43"/>
    </row>
    <row r="224" spans="1:14" ht="15">
      <c r="A224" s="1"/>
      <c r="B224" s="1"/>
      <c r="C224" s="87"/>
      <c r="D224" s="21"/>
      <c r="E224" s="93"/>
      <c r="F224" s="87"/>
      <c r="G224" s="32"/>
      <c r="H224" s="32"/>
      <c r="I224" s="72"/>
      <c r="J224" s="72"/>
      <c r="L224" s="32"/>
      <c r="N224" s="32"/>
    </row>
    <row r="225" spans="1:16" ht="15.75">
      <c r="A225" s="5" t="s">
        <v>127</v>
      </c>
      <c r="B225" s="5"/>
      <c r="C225" s="91">
        <f>SUM(C221:C221)</f>
        <v>0</v>
      </c>
      <c r="D225" s="29">
        <f>SUM(D221:D221)</f>
        <v>0</v>
      </c>
      <c r="E225" s="97">
        <f aca="true" t="shared" si="23" ref="E225:E232">SUM(C225-D225)</f>
        <v>0</v>
      </c>
      <c r="F225" s="91">
        <v>0</v>
      </c>
      <c r="G225" s="42">
        <f>SUM(G221:G221)</f>
        <v>871.68</v>
      </c>
      <c r="H225" s="42"/>
      <c r="I225" s="98">
        <f>SUM(I221:I221)</f>
        <v>0</v>
      </c>
      <c r="J225" s="98">
        <f>SUM(J221:J221)</f>
        <v>0</v>
      </c>
      <c r="K225" s="98">
        <f>SUM(I225-J225)</f>
        <v>0</v>
      </c>
      <c r="L225" s="42">
        <f>SUM(L221:L221)</f>
        <v>0</v>
      </c>
      <c r="M225" s="98">
        <f>SUM(M221:M221)</f>
        <v>0</v>
      </c>
      <c r="N225" s="42">
        <f>SUM(N221:N223)</f>
        <v>22511.620000000003</v>
      </c>
      <c r="O225" s="43">
        <f>SUM(N221:N223)</f>
        <v>22511.620000000003</v>
      </c>
      <c r="P225" t="s">
        <v>565</v>
      </c>
    </row>
    <row r="226" spans="1:14" ht="15.75">
      <c r="A226" s="1"/>
      <c r="B226" s="1"/>
      <c r="C226" s="87" t="s">
        <v>359</v>
      </c>
      <c r="D226" s="21" t="s">
        <v>359</v>
      </c>
      <c r="E226" s="93" t="e">
        <f t="shared" si="23"/>
        <v>#VALUE!</v>
      </c>
      <c r="F226" s="87"/>
      <c r="G226" s="32"/>
      <c r="H226" s="32"/>
      <c r="I226" s="98"/>
      <c r="J226" s="72"/>
      <c r="L226" s="32"/>
      <c r="N226" s="42"/>
    </row>
    <row r="227" spans="1:14" ht="15.75">
      <c r="A227" s="1"/>
      <c r="B227" s="1"/>
      <c r="C227" s="87"/>
      <c r="D227" s="21"/>
      <c r="E227" s="93">
        <f t="shared" si="23"/>
        <v>0</v>
      </c>
      <c r="F227" s="87"/>
      <c r="G227" s="32"/>
      <c r="H227" s="32"/>
      <c r="I227" s="98"/>
      <c r="J227" s="72"/>
      <c r="L227" s="32"/>
      <c r="N227" s="42"/>
    </row>
    <row r="228" spans="1:14" ht="15">
      <c r="A228" s="1" t="s">
        <v>360</v>
      </c>
      <c r="B228" s="1" t="s">
        <v>361</v>
      </c>
      <c r="C228" s="87">
        <v>6544</v>
      </c>
      <c r="D228" s="21">
        <v>255140</v>
      </c>
      <c r="E228" s="93">
        <f t="shared" si="23"/>
        <v>-248596</v>
      </c>
      <c r="F228" s="87">
        <v>0</v>
      </c>
      <c r="G228" s="32">
        <v>15164.15</v>
      </c>
      <c r="H228" s="32"/>
      <c r="I228" s="72">
        <v>0</v>
      </c>
      <c r="J228" s="72">
        <v>2060.88</v>
      </c>
      <c r="K228" s="72">
        <f>SUM(I228-J228)</f>
        <v>-2060.88</v>
      </c>
      <c r="L228" s="32">
        <v>3000</v>
      </c>
      <c r="M228" s="72">
        <f>SUM(I228-L228)</f>
        <v>-3000</v>
      </c>
      <c r="N228" s="32">
        <v>0</v>
      </c>
    </row>
    <row r="229" spans="1:14" ht="15.75">
      <c r="A229" s="1"/>
      <c r="B229" s="1"/>
      <c r="C229" s="87"/>
      <c r="D229" s="21"/>
      <c r="E229" s="93">
        <f t="shared" si="23"/>
        <v>0</v>
      </c>
      <c r="F229" s="87"/>
      <c r="G229" s="32"/>
      <c r="H229" s="32"/>
      <c r="I229" s="98"/>
      <c r="J229" s="72"/>
      <c r="L229" s="32"/>
      <c r="N229" s="42"/>
    </row>
    <row r="230" spans="1:14" ht="15.75">
      <c r="A230" s="30" t="s">
        <v>127</v>
      </c>
      <c r="B230" s="30" t="s">
        <v>362</v>
      </c>
      <c r="C230" s="92">
        <f>SUM(C225,C219,C212,C202,C191,C176,C172,C155,C141,C136,C131,C106,C102,C96,C91,C85,C76,C72,C68,C55,C42,C28,C19,C229,C226)</f>
        <v>543478.95</v>
      </c>
      <c r="D230" s="31">
        <f>SUM(D19,D28,D42,D55,D68,D72,D76,D85,D91,D96,D102,D106,D131,D136,D141,D155,D172,D176,D191,D202,D212,D219,D228)</f>
        <v>879403.9500000001</v>
      </c>
      <c r="E230" s="97">
        <f t="shared" si="23"/>
        <v>-335925.0000000001</v>
      </c>
      <c r="F230" s="92">
        <f>SUM(F228:F229,F19,F28,F42,F55,F68,F72,F76,F85,F91,F96,F102,F106,F131,F136,F141,F155,F172,F176,F191,F202,F212,F219,F225,F228,F229)</f>
        <v>565440</v>
      </c>
      <c r="G230" s="50">
        <f>SUM(G19,G28,G42,G55,G68,G76,G85,G91,G96,G102,G106,G131,G136,G141,G155,G172,G176,G191,G202,G212,G219,G228)</f>
        <v>588292.4</v>
      </c>
      <c r="H230" s="42"/>
      <c r="I230" s="103">
        <f>SUM(I19,I28,I42,I55,I68,I72,I76,I85,I91,I96,I102,I106,I131,I136,I141,I155,I172,I176,I191,I202,I212,I219,I228)</f>
        <v>618539</v>
      </c>
      <c r="J230" s="103">
        <f>SUM(J19,J28,J42,J55,J68,J72,J76,J85,J91,J96,J102,J106,J131,J136,J141,J155,J172,J176,J191,J202,J212,J219,J228)</f>
        <v>441606.8599999999</v>
      </c>
      <c r="K230" s="103">
        <f>SUM(K19,K28,K42,K55,K68,K72,K76,K85,K91,K96,K102,K106,K131,K136,K141,K155,K172,K176,K191,K202,K212,K219,K228)</f>
        <v>176932.13999999998</v>
      </c>
      <c r="L230" s="50">
        <f>SUM(L19,L28,L42,L55,L68,L72,L76,L85,L91,L96,L102,L106,L131,L136,L141,L155,L172,L176,L191,L202,L212,L219,L225,L228)</f>
        <v>609655.3</v>
      </c>
      <c r="M230" s="103">
        <f>SUM(I230-L230)</f>
        <v>8883.699999999953</v>
      </c>
      <c r="N230" s="50">
        <f>SUM(N19,N28,N42,N55,N68,N72,N76,N78,N85,N91,N96,N102,N106,N131,N136,N141,N155,N172,N176,N191,N202,N212,N219,N228,N225)</f>
        <v>658466.94</v>
      </c>
    </row>
    <row r="231" spans="1:14" ht="15">
      <c r="A231" s="1"/>
      <c r="B231" s="1"/>
      <c r="C231" s="87"/>
      <c r="D231" s="21"/>
      <c r="E231" s="93">
        <f t="shared" si="23"/>
        <v>0</v>
      </c>
      <c r="F231" s="87"/>
      <c r="G231" s="32"/>
      <c r="H231" s="32"/>
      <c r="I231" s="72"/>
      <c r="J231" s="72"/>
      <c r="L231" s="32"/>
      <c r="N231" s="32"/>
    </row>
    <row r="232" spans="1:14" ht="15">
      <c r="A232" s="1"/>
      <c r="B232" s="1"/>
      <c r="C232" s="87"/>
      <c r="D232" s="21"/>
      <c r="E232" s="93">
        <f t="shared" si="23"/>
        <v>0</v>
      </c>
      <c r="F232" s="87"/>
      <c r="G232" s="32"/>
      <c r="H232" s="32"/>
      <c r="I232" s="72"/>
      <c r="J232" s="72"/>
      <c r="L232" s="32"/>
      <c r="N232"/>
    </row>
    <row r="234" spans="14:15" ht="15">
      <c r="N234" s="48">
        <f>SUM(N230-'1819 General Fund Revenue'!U57)</f>
        <v>658466.94</v>
      </c>
      <c r="O234" s="43">
        <f>SUM(O106:O230)</f>
        <v>658466.94</v>
      </c>
    </row>
    <row r="245" spans="1:14" ht="15.75">
      <c r="A245" s="5"/>
      <c r="B245" s="5"/>
      <c r="C245" s="66"/>
      <c r="D245" s="5"/>
      <c r="E245" s="66"/>
      <c r="F245" s="66"/>
      <c r="G245" s="42"/>
      <c r="H245" s="42"/>
      <c r="I245" s="98"/>
      <c r="J245" s="98"/>
      <c r="K245" s="98"/>
      <c r="L245" s="42"/>
      <c r="M245" s="98"/>
      <c r="N245" s="42"/>
    </row>
    <row r="249" spans="1:14" ht="15.75">
      <c r="A249" s="5"/>
      <c r="B249" s="5"/>
      <c r="C249" s="66"/>
      <c r="D249" s="5"/>
      <c r="E249" s="66"/>
      <c r="F249" s="66"/>
      <c r="G249" s="42"/>
      <c r="H249" s="42"/>
      <c r="I249" s="98"/>
      <c r="J249" s="98"/>
      <c r="K249" s="98"/>
      <c r="L249" s="42"/>
      <c r="M249" s="98"/>
      <c r="N249" s="42"/>
    </row>
    <row r="253" spans="1:14" ht="15.75">
      <c r="A253" s="5"/>
      <c r="B253" s="5"/>
      <c r="C253" s="66"/>
      <c r="D253" s="5"/>
      <c r="E253" s="66"/>
      <c r="F253" s="66"/>
      <c r="G253" s="42"/>
      <c r="H253" s="42"/>
      <c r="I253" s="98"/>
      <c r="J253" s="98"/>
      <c r="K253" s="98"/>
      <c r="L253" s="42"/>
      <c r="M253" s="98"/>
      <c r="N253" s="42"/>
    </row>
    <row r="257" spans="1:14" ht="15.75">
      <c r="A257" s="5"/>
      <c r="B257" s="5"/>
      <c r="C257" s="66"/>
      <c r="D257" s="5"/>
      <c r="E257" s="66"/>
      <c r="F257" s="66"/>
      <c r="G257" s="42"/>
      <c r="H257" s="42"/>
      <c r="I257" s="98"/>
      <c r="J257" s="98"/>
      <c r="K257" s="98"/>
      <c r="L257" s="42"/>
      <c r="M257" s="98"/>
      <c r="N257" s="42"/>
    </row>
    <row r="266" spans="1:14" ht="15.75">
      <c r="A266" s="5"/>
      <c r="B266" s="5"/>
      <c r="C266" s="66"/>
      <c r="D266" s="5"/>
      <c r="E266" s="66"/>
      <c r="F266" s="66"/>
      <c r="G266" s="42"/>
      <c r="H266" s="42"/>
      <c r="I266" s="98"/>
      <c r="J266" s="98"/>
      <c r="K266" s="98"/>
      <c r="L266" s="42"/>
      <c r="M266" s="98"/>
      <c r="N266" s="42"/>
    </row>
    <row r="271" spans="1:14" ht="15.75">
      <c r="A271" s="5"/>
      <c r="B271" s="5"/>
      <c r="C271" s="66"/>
      <c r="D271" s="5"/>
      <c r="E271" s="66"/>
      <c r="F271" s="66"/>
      <c r="G271" s="42"/>
      <c r="H271" s="42"/>
      <c r="I271" s="98"/>
      <c r="J271" s="98"/>
      <c r="K271" s="98"/>
      <c r="L271" s="42"/>
      <c r="M271" s="98"/>
      <c r="N271" s="42"/>
    </row>
    <row r="282" spans="1:14" ht="15.75">
      <c r="A282" s="5"/>
      <c r="B282" s="5"/>
      <c r="C282" s="66"/>
      <c r="D282" s="5"/>
      <c r="E282" s="66"/>
      <c r="F282" s="66"/>
      <c r="G282" s="42"/>
      <c r="H282" s="42"/>
      <c r="I282" s="98"/>
      <c r="J282" s="98"/>
      <c r="K282" s="98"/>
      <c r="L282" s="42"/>
      <c r="M282" s="98"/>
      <c r="N282" s="42"/>
    </row>
    <row r="297" spans="1:14" ht="15.75">
      <c r="A297" s="5"/>
      <c r="B297" s="5"/>
      <c r="C297" s="66"/>
      <c r="D297" s="5"/>
      <c r="E297" s="66"/>
      <c r="F297" s="66"/>
      <c r="G297" s="42"/>
      <c r="H297" s="42"/>
      <c r="I297" s="98"/>
      <c r="J297" s="98"/>
      <c r="K297" s="98"/>
      <c r="L297" s="42"/>
      <c r="M297" s="98"/>
      <c r="N297" s="42"/>
    </row>
    <row r="309" spans="1:14" ht="15.75">
      <c r="A309" s="5"/>
      <c r="B309" s="5"/>
      <c r="C309" s="66"/>
      <c r="D309" s="5"/>
      <c r="E309" s="66"/>
      <c r="F309" s="66"/>
      <c r="G309" s="42"/>
      <c r="H309" s="42"/>
      <c r="I309" s="98"/>
      <c r="J309" s="98"/>
      <c r="K309" s="98"/>
      <c r="L309" s="42"/>
      <c r="M309" s="98"/>
      <c r="N309" s="42"/>
    </row>
    <row r="320" spans="1:14" ht="15.75">
      <c r="A320" s="5"/>
      <c r="B320" s="5"/>
      <c r="C320" s="66"/>
      <c r="D320" s="5"/>
      <c r="E320" s="66"/>
      <c r="F320" s="66"/>
      <c r="G320" s="42"/>
      <c r="H320" s="42"/>
      <c r="I320" s="98"/>
      <c r="J320" s="98"/>
      <c r="K320" s="98"/>
      <c r="L320" s="42"/>
      <c r="M320" s="98"/>
      <c r="N320" s="42"/>
    </row>
    <row r="333" spans="1:14" ht="15.75">
      <c r="A333" s="5"/>
      <c r="B333" s="5"/>
      <c r="C333" s="66"/>
      <c r="D333" s="5"/>
      <c r="E333" s="66"/>
      <c r="F333" s="66"/>
      <c r="G333" s="42"/>
      <c r="H333" s="42"/>
      <c r="I333" s="98"/>
      <c r="J333" s="98"/>
      <c r="K333" s="98"/>
      <c r="L333" s="42"/>
      <c r="M333" s="98"/>
      <c r="N333" s="42"/>
    </row>
    <row r="340" spans="1:14" ht="15.75">
      <c r="A340" s="5"/>
      <c r="B340" s="5"/>
      <c r="C340" s="66"/>
      <c r="D340" s="5"/>
      <c r="E340" s="66"/>
      <c r="F340" s="66"/>
      <c r="G340" s="42"/>
      <c r="H340" s="42"/>
      <c r="I340" s="98"/>
      <c r="J340" s="98"/>
      <c r="K340" s="98"/>
      <c r="L340" s="42"/>
      <c r="M340" s="98"/>
      <c r="N340" s="42"/>
    </row>
    <row r="344" spans="1:14" ht="15.75">
      <c r="A344" s="5"/>
      <c r="B344" s="5"/>
      <c r="C344" s="66"/>
      <c r="D344" s="5"/>
      <c r="E344" s="66"/>
      <c r="F344" s="66"/>
      <c r="G344" s="42"/>
      <c r="H344" s="42"/>
      <c r="I344" s="98"/>
      <c r="J344" s="98"/>
      <c r="K344" s="98"/>
      <c r="L344" s="42"/>
      <c r="M344" s="98"/>
      <c r="N344" s="42"/>
    </row>
    <row r="350" ht="15">
      <c r="E350" s="93"/>
    </row>
    <row r="351" ht="15">
      <c r="E351" s="93"/>
    </row>
    <row r="352" ht="15">
      <c r="E352" s="93"/>
    </row>
    <row r="353" ht="15">
      <c r="E353" s="93"/>
    </row>
    <row r="354" ht="15">
      <c r="E354" s="93"/>
    </row>
    <row r="355" ht="15">
      <c r="E355" s="93"/>
    </row>
    <row r="356" ht="15">
      <c r="E356" s="93"/>
    </row>
    <row r="357" ht="15">
      <c r="E357" s="93"/>
    </row>
    <row r="358" ht="15">
      <c r="E358" s="93"/>
    </row>
    <row r="359" ht="15">
      <c r="E359" s="93"/>
    </row>
    <row r="360" ht="15">
      <c r="E360" s="93"/>
    </row>
    <row r="361" ht="15">
      <c r="E361" s="93"/>
    </row>
    <row r="362" ht="15">
      <c r="E362" s="93"/>
    </row>
    <row r="363" ht="15">
      <c r="E363" s="93"/>
    </row>
    <row r="364" ht="15">
      <c r="E364" s="93"/>
    </row>
    <row r="365" ht="15">
      <c r="E365" s="93"/>
    </row>
    <row r="366" ht="15">
      <c r="E366" s="93"/>
    </row>
    <row r="367" ht="15">
      <c r="E367" s="93"/>
    </row>
    <row r="368" ht="15">
      <c r="E368" s="93"/>
    </row>
    <row r="369" ht="15">
      <c r="E369" s="93"/>
    </row>
    <row r="370" ht="15">
      <c r="E370" s="93"/>
    </row>
    <row r="371" ht="15">
      <c r="E371" s="93"/>
    </row>
    <row r="372" ht="15">
      <c r="E372" s="93"/>
    </row>
    <row r="373" ht="15">
      <c r="E373" s="93"/>
    </row>
    <row r="374" ht="15">
      <c r="E374" s="93"/>
    </row>
    <row r="375" ht="15">
      <c r="E375" s="93"/>
    </row>
    <row r="376" ht="15">
      <c r="E376" s="93"/>
    </row>
    <row r="377" ht="15">
      <c r="E377" s="93"/>
    </row>
    <row r="378" ht="15">
      <c r="E378" s="93"/>
    </row>
    <row r="379" ht="15">
      <c r="E379" s="93"/>
    </row>
    <row r="380" ht="15">
      <c r="E380" s="93"/>
    </row>
    <row r="381" ht="15">
      <c r="E381" s="93"/>
    </row>
    <row r="382" ht="15">
      <c r="E382" s="93"/>
    </row>
    <row r="383" ht="15">
      <c r="E383" s="93"/>
    </row>
    <row r="384" ht="15">
      <c r="E384" s="93"/>
    </row>
    <row r="385" ht="15">
      <c r="E385" s="93"/>
    </row>
    <row r="386" ht="15">
      <c r="E386" s="93"/>
    </row>
    <row r="387" ht="15">
      <c r="E387" s="93"/>
    </row>
    <row r="388" ht="15">
      <c r="E388" s="93"/>
    </row>
    <row r="389" ht="15">
      <c r="E389" s="93"/>
    </row>
    <row r="390" ht="15">
      <c r="E390" s="93"/>
    </row>
    <row r="391" ht="15">
      <c r="E391" s="93"/>
    </row>
    <row r="392" ht="15">
      <c r="E392" s="93"/>
    </row>
    <row r="393" ht="15">
      <c r="E393" s="93"/>
    </row>
    <row r="394" ht="15">
      <c r="E394" s="93"/>
    </row>
    <row r="395" ht="15">
      <c r="E395" s="93"/>
    </row>
    <row r="396" ht="15">
      <c r="E396" s="93"/>
    </row>
    <row r="397" ht="15">
      <c r="E397" s="93"/>
    </row>
    <row r="398" ht="15">
      <c r="E398" s="93"/>
    </row>
    <row r="399" ht="15">
      <c r="E399" s="93"/>
    </row>
    <row r="400" ht="15">
      <c r="E400" s="93"/>
    </row>
    <row r="401" ht="15">
      <c r="E401" s="93"/>
    </row>
    <row r="402" ht="15">
      <c r="E402" s="93"/>
    </row>
    <row r="403" ht="15">
      <c r="E403" s="93"/>
    </row>
    <row r="404" ht="15">
      <c r="E404" s="93"/>
    </row>
    <row r="405" ht="15">
      <c r="E405" s="93"/>
    </row>
    <row r="406" ht="15">
      <c r="E406" s="93"/>
    </row>
    <row r="407" ht="15">
      <c r="E407" s="93"/>
    </row>
    <row r="408" ht="15">
      <c r="E408" s="93"/>
    </row>
    <row r="409" ht="15">
      <c r="E409" s="93"/>
    </row>
    <row r="410" ht="15">
      <c r="E410" s="93"/>
    </row>
    <row r="411" ht="15">
      <c r="E411" s="93"/>
    </row>
    <row r="412" ht="15">
      <c r="E412" s="93"/>
    </row>
    <row r="413" ht="15">
      <c r="E413" s="93"/>
    </row>
    <row r="414" ht="15">
      <c r="E414" s="93"/>
    </row>
    <row r="415" ht="15">
      <c r="E415" s="93"/>
    </row>
    <row r="416" ht="15">
      <c r="E416" s="93"/>
    </row>
    <row r="417" ht="15">
      <c r="E417" s="93"/>
    </row>
    <row r="418" ht="15">
      <c r="E418" s="93"/>
    </row>
    <row r="419" ht="15">
      <c r="E419" s="93"/>
    </row>
    <row r="420" ht="15">
      <c r="E420" s="93"/>
    </row>
    <row r="421" ht="15">
      <c r="E421" s="93"/>
    </row>
    <row r="422" ht="15">
      <c r="E422" s="93"/>
    </row>
    <row r="423" ht="15">
      <c r="E423" s="93"/>
    </row>
    <row r="424" ht="15">
      <c r="E424" s="93"/>
    </row>
    <row r="425" ht="15">
      <c r="E425" s="93"/>
    </row>
    <row r="426" ht="15">
      <c r="E426" s="93"/>
    </row>
    <row r="427" ht="15">
      <c r="E427" s="93"/>
    </row>
    <row r="428" ht="15">
      <c r="E428" s="93"/>
    </row>
    <row r="429" ht="15">
      <c r="E429" s="93"/>
    </row>
    <row r="430" ht="15">
      <c r="E430" s="93"/>
    </row>
    <row r="431" ht="15">
      <c r="E431" s="93"/>
    </row>
    <row r="432" ht="15">
      <c r="E432" s="93"/>
    </row>
    <row r="433" ht="15">
      <c r="E433" s="93"/>
    </row>
    <row r="434" ht="15">
      <c r="E434" s="93"/>
    </row>
    <row r="435" ht="15">
      <c r="E435" s="93"/>
    </row>
    <row r="436" ht="15">
      <c r="E436" s="93"/>
    </row>
    <row r="437" ht="15">
      <c r="E437" s="93"/>
    </row>
    <row r="438" ht="15">
      <c r="E438" s="93"/>
    </row>
    <row r="439" ht="15">
      <c r="E439" s="93"/>
    </row>
    <row r="440" ht="15">
      <c r="E440" s="93"/>
    </row>
    <row r="441" ht="15">
      <c r="E441" s="93"/>
    </row>
    <row r="442" ht="15">
      <c r="E442" s="93"/>
    </row>
    <row r="443" ht="15">
      <c r="E443" s="93"/>
    </row>
    <row r="444" ht="15">
      <c r="E444" s="93"/>
    </row>
    <row r="445" ht="15">
      <c r="E445" s="93"/>
    </row>
    <row r="446" ht="15">
      <c r="E446" s="93"/>
    </row>
    <row r="447" ht="15">
      <c r="E447" s="93"/>
    </row>
    <row r="448" ht="15">
      <c r="E448" s="93"/>
    </row>
    <row r="449" ht="15">
      <c r="E449" s="93"/>
    </row>
    <row r="450" ht="15">
      <c r="E450" s="93"/>
    </row>
    <row r="451" ht="15">
      <c r="E451" s="93"/>
    </row>
    <row r="452" ht="15">
      <c r="E452" s="93"/>
    </row>
    <row r="453" ht="15">
      <c r="E453" s="93"/>
    </row>
    <row r="454" ht="15">
      <c r="E454" s="93"/>
    </row>
    <row r="455" ht="15">
      <c r="E455" s="93"/>
    </row>
    <row r="456" ht="15">
      <c r="E456" s="93"/>
    </row>
    <row r="457" ht="15">
      <c r="E457" s="93"/>
    </row>
    <row r="458" ht="15">
      <c r="E458" s="93"/>
    </row>
    <row r="459" ht="15">
      <c r="E459" s="93"/>
    </row>
    <row r="460" ht="15">
      <c r="E460" s="93"/>
    </row>
    <row r="461" ht="15">
      <c r="E461" s="93"/>
    </row>
    <row r="462" ht="15">
      <c r="E462" s="93"/>
    </row>
    <row r="463" ht="15">
      <c r="E463" s="93"/>
    </row>
    <row r="464" ht="15">
      <c r="E464" s="93"/>
    </row>
    <row r="465" ht="15">
      <c r="E465" s="93"/>
    </row>
    <row r="466" ht="15">
      <c r="E466" s="93"/>
    </row>
    <row r="467" ht="15">
      <c r="E467" s="93"/>
    </row>
    <row r="468" ht="15">
      <c r="E468" s="93"/>
    </row>
    <row r="469" ht="15">
      <c r="E469" s="93"/>
    </row>
    <row r="470" ht="15">
      <c r="E470" s="93"/>
    </row>
    <row r="471" ht="15">
      <c r="E471" s="93"/>
    </row>
    <row r="472" ht="15">
      <c r="E472" s="93"/>
    </row>
    <row r="473" ht="15">
      <c r="E473" s="93"/>
    </row>
    <row r="474" ht="15">
      <c r="E474" s="93"/>
    </row>
    <row r="475" ht="15">
      <c r="E475" s="93"/>
    </row>
    <row r="476" ht="15">
      <c r="E476" s="93"/>
    </row>
    <row r="477" ht="15">
      <c r="E477" s="93"/>
    </row>
    <row r="478" ht="15">
      <c r="E478" s="93"/>
    </row>
    <row r="479" ht="15">
      <c r="E479" s="93"/>
    </row>
    <row r="480" ht="15">
      <c r="E480" s="93"/>
    </row>
    <row r="481" ht="15">
      <c r="E481" s="93"/>
    </row>
    <row r="482" ht="15">
      <c r="E482" s="93"/>
    </row>
    <row r="483" ht="15">
      <c r="E483" s="93"/>
    </row>
    <row r="484" ht="15">
      <c r="E484" s="93"/>
    </row>
    <row r="485" ht="15">
      <c r="E485" s="93"/>
    </row>
    <row r="486" ht="15">
      <c r="E486" s="93"/>
    </row>
    <row r="487" ht="15">
      <c r="E487" s="93"/>
    </row>
    <row r="488" ht="15">
      <c r="E488" s="93"/>
    </row>
    <row r="489" ht="15">
      <c r="E489" s="93"/>
    </row>
    <row r="490" ht="15">
      <c r="E490" s="93"/>
    </row>
    <row r="491" ht="15">
      <c r="E491" s="93"/>
    </row>
    <row r="492" ht="15">
      <c r="E492" s="93"/>
    </row>
    <row r="493" ht="15">
      <c r="E493" s="93"/>
    </row>
    <row r="494" ht="15">
      <c r="E494" s="93"/>
    </row>
    <row r="495" ht="15">
      <c r="E495" s="93"/>
    </row>
    <row r="496" ht="15">
      <c r="E496" s="93"/>
    </row>
    <row r="497" ht="15">
      <c r="E497" s="93"/>
    </row>
    <row r="498" ht="15">
      <c r="E498" s="93"/>
    </row>
    <row r="499" ht="15">
      <c r="E499" s="93"/>
    </row>
    <row r="500" ht="15">
      <c r="E500" s="93"/>
    </row>
    <row r="501" ht="15">
      <c r="E501" s="93"/>
    </row>
    <row r="502" ht="15">
      <c r="E502" s="93"/>
    </row>
    <row r="503" ht="15">
      <c r="E503" s="93"/>
    </row>
    <row r="504" ht="15">
      <c r="E504" s="93"/>
    </row>
    <row r="505" ht="15">
      <c r="E505" s="93"/>
    </row>
    <row r="506" ht="15">
      <c r="E506" s="93"/>
    </row>
    <row r="507" ht="15">
      <c r="E507" s="93"/>
    </row>
    <row r="508" ht="15">
      <c r="E508" s="93"/>
    </row>
    <row r="509" ht="15">
      <c r="E509" s="93"/>
    </row>
    <row r="510" ht="15">
      <c r="E510" s="93"/>
    </row>
    <row r="511" ht="15">
      <c r="E511" s="93"/>
    </row>
    <row r="512" ht="15">
      <c r="E512" s="93"/>
    </row>
    <row r="513" ht="15">
      <c r="E513" s="93"/>
    </row>
    <row r="514" ht="15">
      <c r="E514" s="93"/>
    </row>
    <row r="515" ht="15">
      <c r="E515" s="93"/>
    </row>
    <row r="516" ht="15">
      <c r="E516" s="93"/>
    </row>
    <row r="517" ht="15">
      <c r="E517" s="93"/>
    </row>
    <row r="518" ht="15">
      <c r="E518" s="93"/>
    </row>
    <row r="519" ht="15">
      <c r="E519" s="93"/>
    </row>
    <row r="520" ht="15">
      <c r="E520" s="93"/>
    </row>
    <row r="521" ht="15">
      <c r="E521" s="93"/>
    </row>
    <row r="522" ht="15">
      <c r="E522" s="93"/>
    </row>
    <row r="523" ht="15">
      <c r="E523" s="93"/>
    </row>
    <row r="524" ht="15">
      <c r="E524" s="93"/>
    </row>
    <row r="525" ht="15">
      <c r="E525" s="93"/>
    </row>
    <row r="526" ht="15">
      <c r="E526" s="93"/>
    </row>
    <row r="527" ht="15">
      <c r="E527" s="93"/>
    </row>
    <row r="528" ht="15">
      <c r="E528" s="93"/>
    </row>
    <row r="529" ht="15">
      <c r="E529" s="93"/>
    </row>
    <row r="530" ht="15">
      <c r="E530" s="93"/>
    </row>
    <row r="531" ht="15">
      <c r="E531" s="93"/>
    </row>
    <row r="532" ht="15">
      <c r="E532" s="93"/>
    </row>
    <row r="533" ht="15">
      <c r="E533" s="93"/>
    </row>
    <row r="534" ht="15">
      <c r="E534" s="93"/>
    </row>
    <row r="535" ht="15">
      <c r="E535" s="93"/>
    </row>
    <row r="536" ht="15">
      <c r="E536" s="93"/>
    </row>
    <row r="537" ht="15">
      <c r="E537" s="93"/>
    </row>
    <row r="538" ht="15">
      <c r="E538" s="93"/>
    </row>
    <row r="539" ht="15">
      <c r="E539" s="93"/>
    </row>
    <row r="540" ht="15">
      <c r="E540" s="93"/>
    </row>
    <row r="541" ht="15">
      <c r="E541" s="93"/>
    </row>
    <row r="542" ht="15">
      <c r="E542" s="93"/>
    </row>
    <row r="543" ht="15">
      <c r="E543" s="93"/>
    </row>
    <row r="544" ht="15">
      <c r="E544" s="93"/>
    </row>
    <row r="545" ht="15">
      <c r="E545" s="93"/>
    </row>
    <row r="546" ht="15">
      <c r="E546" s="93"/>
    </row>
    <row r="547" ht="15">
      <c r="E547" s="93"/>
    </row>
    <row r="548" ht="15">
      <c r="E548" s="93"/>
    </row>
    <row r="549" ht="15">
      <c r="E549" s="93"/>
    </row>
    <row r="550" ht="15">
      <c r="E550" s="93"/>
    </row>
    <row r="551" ht="15">
      <c r="E551" s="93"/>
    </row>
    <row r="552" ht="15">
      <c r="E552" s="93"/>
    </row>
    <row r="553" ht="15">
      <c r="E553" s="93"/>
    </row>
    <row r="554" ht="15">
      <c r="E554" s="93"/>
    </row>
    <row r="555" ht="15">
      <c r="E555" s="93"/>
    </row>
    <row r="556" ht="15">
      <c r="E556" s="93"/>
    </row>
    <row r="557" ht="15">
      <c r="E557" s="93"/>
    </row>
    <row r="558" ht="15">
      <c r="E558" s="93"/>
    </row>
    <row r="559" ht="15">
      <c r="E559" s="93"/>
    </row>
    <row r="560" ht="15">
      <c r="E560" s="93"/>
    </row>
    <row r="561" ht="15">
      <c r="E561" s="93"/>
    </row>
    <row r="562" ht="15">
      <c r="E562" s="93"/>
    </row>
    <row r="563" ht="15">
      <c r="E563" s="93"/>
    </row>
    <row r="564" ht="15">
      <c r="E564" s="93"/>
    </row>
    <row r="565" ht="15">
      <c r="E565" s="93"/>
    </row>
    <row r="566" ht="15">
      <c r="E566" s="93"/>
    </row>
    <row r="567" ht="15">
      <c r="E567" s="93"/>
    </row>
    <row r="568" ht="15">
      <c r="E568" s="93"/>
    </row>
    <row r="569" ht="15">
      <c r="E569" s="93"/>
    </row>
    <row r="570" ht="15">
      <c r="E570" s="93"/>
    </row>
    <row r="571" ht="15">
      <c r="E571" s="93"/>
    </row>
    <row r="572" ht="15">
      <c r="E572" s="93"/>
    </row>
    <row r="573" ht="15">
      <c r="E573" s="93"/>
    </row>
    <row r="574" ht="15">
      <c r="E574" s="93"/>
    </row>
    <row r="575" ht="15">
      <c r="E575" s="93"/>
    </row>
    <row r="576" ht="15">
      <c r="E576" s="93"/>
    </row>
    <row r="577" ht="15">
      <c r="E577" s="93"/>
    </row>
    <row r="578" ht="15">
      <c r="E578" s="93"/>
    </row>
    <row r="579" ht="15">
      <c r="E579" s="93"/>
    </row>
    <row r="580" ht="15">
      <c r="E580" s="93"/>
    </row>
    <row r="581" ht="15">
      <c r="E581" s="93"/>
    </row>
    <row r="582" ht="15">
      <c r="E582" s="93"/>
    </row>
    <row r="583" ht="15">
      <c r="E583" s="93"/>
    </row>
    <row r="584" ht="15">
      <c r="E584" s="93"/>
    </row>
    <row r="585" ht="15">
      <c r="E585" s="93"/>
    </row>
    <row r="586" ht="15">
      <c r="E586" s="93"/>
    </row>
    <row r="587" ht="15">
      <c r="E587" s="93"/>
    </row>
    <row r="588" ht="15">
      <c r="E588" s="93"/>
    </row>
    <row r="589" ht="15">
      <c r="E589" s="93"/>
    </row>
    <row r="590" ht="15">
      <c r="E590" s="93"/>
    </row>
    <row r="591" ht="15">
      <c r="E591" s="93"/>
    </row>
    <row r="592" ht="15">
      <c r="E592" s="93"/>
    </row>
    <row r="593" ht="15">
      <c r="E593" s="93"/>
    </row>
  </sheetData>
  <sheetProtection/>
  <printOptions/>
  <pageMargins left="0.75" right="0.75" top="1" bottom="1" header="0.5" footer="0.5"/>
  <pageSetup fitToHeight="5" fitToWidth="1" horizontalDpi="600" verticalDpi="600" orientation="portrait" scale="87" r:id="rId1"/>
  <headerFooter alignWithMargins="0">
    <oddHeader>&amp;C&amp;"Arial,Bold"&amp;12GENERAL FUND - EXPENSES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80" zoomScaleNormal="80" zoomScalePageLayoutView="0" workbookViewId="0" topLeftCell="A1">
      <selection activeCell="E23" sqref="E23"/>
    </sheetView>
  </sheetViews>
  <sheetFormatPr defaultColWidth="9.140625" defaultRowHeight="12.75"/>
  <cols>
    <col min="1" max="1" width="18.00390625" style="0" customWidth="1"/>
    <col min="2" max="2" width="40.140625" style="0" customWidth="1"/>
    <col min="3" max="3" width="18.421875" style="0" customWidth="1"/>
    <col min="4" max="4" width="17.8515625" style="0" customWidth="1"/>
    <col min="5" max="5" width="15.8515625" style="0" customWidth="1"/>
  </cols>
  <sheetData>
    <row r="1" spans="1:5" ht="15.75">
      <c r="A1" s="105" t="s">
        <v>582</v>
      </c>
      <c r="B1" s="105" t="s">
        <v>661</v>
      </c>
      <c r="C1" s="10"/>
      <c r="D1" s="10"/>
      <c r="E1" s="10"/>
    </row>
    <row r="2" spans="1:5" ht="15.75">
      <c r="A2" s="10"/>
      <c r="B2" s="10"/>
      <c r="C2" s="10"/>
      <c r="D2" s="106"/>
      <c r="E2" s="106"/>
    </row>
    <row r="3" spans="1:5" ht="15.75">
      <c r="A3" s="10"/>
      <c r="B3" s="10"/>
      <c r="C3" s="106" t="s">
        <v>662</v>
      </c>
      <c r="D3" s="106" t="s">
        <v>662</v>
      </c>
      <c r="E3" s="106" t="s">
        <v>662</v>
      </c>
    </row>
    <row r="4" spans="1:5" ht="15.75">
      <c r="A4" s="106" t="s">
        <v>583</v>
      </c>
      <c r="B4" s="104" t="s">
        <v>363</v>
      </c>
      <c r="C4" s="106" t="s">
        <v>584</v>
      </c>
      <c r="D4" s="106" t="s">
        <v>577</v>
      </c>
      <c r="E4" s="106" t="s">
        <v>578</v>
      </c>
    </row>
    <row r="5" spans="1:5" ht="15">
      <c r="A5" s="107" t="s">
        <v>364</v>
      </c>
      <c r="B5" s="107" t="s">
        <v>365</v>
      </c>
      <c r="C5" s="108">
        <v>392674.65</v>
      </c>
      <c r="D5" s="108">
        <v>261696.86</v>
      </c>
      <c r="E5" s="108">
        <v>130977.79</v>
      </c>
    </row>
    <row r="6" spans="1:5" ht="15">
      <c r="A6" s="107" t="s">
        <v>366</v>
      </c>
      <c r="B6" s="107" t="s">
        <v>367</v>
      </c>
      <c r="C6" s="108">
        <v>2500</v>
      </c>
      <c r="D6" s="108">
        <v>1250</v>
      </c>
      <c r="E6" s="108">
        <v>1250</v>
      </c>
    </row>
    <row r="7" spans="1:5" ht="15">
      <c r="A7" s="107" t="s">
        <v>368</v>
      </c>
      <c r="B7" s="107" t="s">
        <v>369</v>
      </c>
      <c r="C7" s="108">
        <v>5200</v>
      </c>
      <c r="D7" s="108">
        <v>5200</v>
      </c>
      <c r="E7" s="108"/>
    </row>
    <row r="8" spans="1:5" ht="15">
      <c r="A8" s="107" t="s">
        <v>370</v>
      </c>
      <c r="B8" s="107" t="s">
        <v>371</v>
      </c>
      <c r="C8" s="108">
        <v>7000</v>
      </c>
      <c r="D8" s="108">
        <v>3500</v>
      </c>
      <c r="E8" s="108">
        <v>3500</v>
      </c>
    </row>
    <row r="9" spans="1:5" ht="15">
      <c r="A9" s="107" t="s">
        <v>372</v>
      </c>
      <c r="B9" s="107" t="s">
        <v>373</v>
      </c>
      <c r="C9" s="108">
        <v>6000</v>
      </c>
      <c r="D9" s="108">
        <v>6000</v>
      </c>
      <c r="E9" s="108">
        <v>0</v>
      </c>
    </row>
    <row r="10" spans="1:5" ht="15">
      <c r="A10" s="107" t="s">
        <v>374</v>
      </c>
      <c r="B10" s="107" t="s">
        <v>375</v>
      </c>
      <c r="C10" s="108">
        <v>50000</v>
      </c>
      <c r="D10" s="108">
        <v>2590.07</v>
      </c>
      <c r="E10" s="108">
        <v>47409.93</v>
      </c>
    </row>
    <row r="11" spans="1:5" ht="15">
      <c r="A11" s="107" t="s">
        <v>376</v>
      </c>
      <c r="B11" s="107" t="s">
        <v>581</v>
      </c>
      <c r="C11" s="108">
        <v>2500</v>
      </c>
      <c r="D11" s="108">
        <v>1250</v>
      </c>
      <c r="E11" s="108">
        <v>1250</v>
      </c>
    </row>
    <row r="12" spans="1:5" ht="15">
      <c r="A12" s="107" t="s">
        <v>377</v>
      </c>
      <c r="B12" s="107" t="s">
        <v>378</v>
      </c>
      <c r="C12" s="108"/>
      <c r="D12" s="108"/>
      <c r="E12" s="108"/>
    </row>
    <row r="13" spans="1:5" ht="15">
      <c r="A13" s="107" t="s">
        <v>528</v>
      </c>
      <c r="B13" s="107" t="s">
        <v>610</v>
      </c>
      <c r="C13" s="108"/>
      <c r="D13" s="108"/>
      <c r="E13" s="108"/>
    </row>
    <row r="14" spans="1:5" ht="15">
      <c r="A14" s="10"/>
      <c r="B14" s="10"/>
      <c r="C14" s="10"/>
      <c r="D14" s="10"/>
      <c r="E14" s="10"/>
    </row>
    <row r="15" spans="1:5" ht="15.75">
      <c r="A15" s="105" t="s">
        <v>585</v>
      </c>
      <c r="B15" s="10"/>
      <c r="C15" s="136">
        <f>SUM(C5:C14)</f>
        <v>465874.65</v>
      </c>
      <c r="D15" s="136">
        <f>SUM(D5:D14)</f>
        <v>281486.93</v>
      </c>
      <c r="E15" s="136">
        <f>SUM(E5:E14)</f>
        <v>184387.71999999997</v>
      </c>
    </row>
    <row r="16" spans="1:5" ht="15">
      <c r="A16" s="10"/>
      <c r="B16" s="10"/>
      <c r="C16" s="10"/>
      <c r="D16" s="10"/>
      <c r="E16" s="10"/>
    </row>
    <row r="17" spans="1:5" ht="15">
      <c r="A17" s="10"/>
      <c r="B17" s="10"/>
      <c r="C17" s="10"/>
      <c r="D17" s="10"/>
      <c r="E17" s="10"/>
    </row>
    <row r="18" spans="1:5" ht="15">
      <c r="A18" s="10"/>
      <c r="B18" s="10"/>
      <c r="C18" s="10"/>
      <c r="D18" s="10"/>
      <c r="E18" s="10"/>
    </row>
    <row r="19" spans="1:5" ht="15">
      <c r="A19" s="10"/>
      <c r="B19" s="10"/>
      <c r="C19" s="10" t="s">
        <v>586</v>
      </c>
      <c r="D19" s="10"/>
      <c r="E19" s="10"/>
    </row>
    <row r="20" spans="1:5" ht="15">
      <c r="A20" s="10"/>
      <c r="B20" s="10"/>
      <c r="C20" s="10" t="s">
        <v>579</v>
      </c>
      <c r="D20" s="109">
        <f>SUM(D5)</f>
        <v>261696.86</v>
      </c>
      <c r="E20" s="10"/>
    </row>
    <row r="21" spans="1:5" ht="15">
      <c r="A21" s="10"/>
      <c r="B21" s="10"/>
      <c r="C21" s="10" t="s">
        <v>566</v>
      </c>
      <c r="D21" s="109">
        <f>SUM(D6:D7)</f>
        <v>6450</v>
      </c>
      <c r="E21" s="10"/>
    </row>
    <row r="22" spans="1:5" ht="15">
      <c r="A22" s="10"/>
      <c r="B22" s="10"/>
      <c r="C22" s="10" t="s">
        <v>567</v>
      </c>
      <c r="D22" s="109">
        <f>SUM(D8:D9)</f>
        <v>9500</v>
      </c>
      <c r="E22" s="10"/>
    </row>
    <row r="23" spans="1:5" ht="15">
      <c r="A23" s="10"/>
      <c r="B23" s="10"/>
      <c r="C23" s="10" t="s">
        <v>569</v>
      </c>
      <c r="D23" s="109">
        <f>SUM(D11)</f>
        <v>1250</v>
      </c>
      <c r="E23" s="10"/>
    </row>
    <row r="24" spans="1:5" ht="15">
      <c r="A24" s="10"/>
      <c r="B24" s="10"/>
      <c r="C24" s="10" t="s">
        <v>568</v>
      </c>
      <c r="D24" s="109">
        <f>SUM(D10)</f>
        <v>2590.07</v>
      </c>
      <c r="E24" s="10"/>
    </row>
    <row r="25" spans="1:5" ht="15">
      <c r="A25" s="10"/>
      <c r="B25" s="10"/>
      <c r="C25" s="10"/>
      <c r="D25" s="109"/>
      <c r="E25" s="10"/>
    </row>
    <row r="26" spans="1:5" ht="15.75">
      <c r="A26" s="10"/>
      <c r="B26" s="10"/>
      <c r="C26" s="105" t="s">
        <v>587</v>
      </c>
      <c r="D26" s="136">
        <f>SUM(D20:D24)</f>
        <v>281486.93</v>
      </c>
      <c r="E26" s="10"/>
    </row>
    <row r="27" spans="1:5" ht="15">
      <c r="A27" s="10"/>
      <c r="B27" s="10"/>
      <c r="C27" s="10"/>
      <c r="D27" s="10"/>
      <c r="E27" s="10"/>
    </row>
    <row r="28" spans="1:5" ht="15">
      <c r="A28" s="10"/>
      <c r="B28" s="10"/>
      <c r="C28" s="10"/>
      <c r="D28" s="10"/>
      <c r="E28" s="10"/>
    </row>
    <row r="29" spans="1:5" ht="15">
      <c r="A29" s="10"/>
      <c r="B29" s="10"/>
      <c r="C29" s="10"/>
      <c r="D29" s="10"/>
      <c r="E29" s="10"/>
    </row>
    <row r="30" spans="1:5" ht="15">
      <c r="A30" s="10"/>
      <c r="B30" s="10"/>
      <c r="C30" s="10" t="s">
        <v>588</v>
      </c>
      <c r="D30" s="10"/>
      <c r="E30" s="10"/>
    </row>
    <row r="31" spans="1:5" ht="15">
      <c r="A31" s="10"/>
      <c r="B31" s="10"/>
      <c r="C31" s="10" t="s">
        <v>580</v>
      </c>
      <c r="D31" s="109">
        <f>SUM(E5)</f>
        <v>130977.79</v>
      </c>
      <c r="E31" s="10"/>
    </row>
    <row r="32" spans="1:5" ht="15">
      <c r="A32" s="10"/>
      <c r="B32" s="10"/>
      <c r="C32" s="10" t="s">
        <v>566</v>
      </c>
      <c r="D32" s="109">
        <f>SUM(E6,E7)</f>
        <v>1250</v>
      </c>
      <c r="E32" s="10"/>
    </row>
    <row r="33" spans="1:5" ht="15">
      <c r="A33" s="10"/>
      <c r="B33" s="10"/>
      <c r="C33" s="10" t="s">
        <v>567</v>
      </c>
      <c r="D33" s="109">
        <f>SUM(E8,E9)</f>
        <v>3500</v>
      </c>
      <c r="E33" s="10"/>
    </row>
    <row r="34" spans="1:5" ht="15">
      <c r="A34" s="10"/>
      <c r="B34" s="10"/>
      <c r="C34" s="10" t="s">
        <v>569</v>
      </c>
      <c r="D34" s="109">
        <f>SUM(E11)</f>
        <v>1250</v>
      </c>
      <c r="E34" s="10"/>
    </row>
    <row r="35" spans="1:5" ht="15">
      <c r="A35" s="10"/>
      <c r="B35" s="10"/>
      <c r="C35" s="10" t="s">
        <v>568</v>
      </c>
      <c r="D35" s="109">
        <f>SUM(E10)</f>
        <v>47409.93</v>
      </c>
      <c r="E35" s="10"/>
    </row>
    <row r="36" spans="1:5" ht="15">
      <c r="A36" s="10"/>
      <c r="B36" s="10"/>
      <c r="C36" s="10"/>
      <c r="D36" s="10"/>
      <c r="E36" s="10"/>
    </row>
    <row r="37" spans="1:5" ht="15">
      <c r="A37" s="10"/>
      <c r="B37" s="10"/>
      <c r="C37" s="10" t="s">
        <v>589</v>
      </c>
      <c r="D37" s="109">
        <f>SUM(D31:D36)</f>
        <v>184387.71999999997</v>
      </c>
      <c r="E37" s="10"/>
    </row>
    <row r="38" spans="1:5" ht="15">
      <c r="A38" s="10"/>
      <c r="B38" s="10"/>
      <c r="C38" s="10"/>
      <c r="D38" s="10"/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.75">
      <c r="A41" s="10"/>
      <c r="B41" s="10"/>
      <c r="C41" s="105" t="s">
        <v>590</v>
      </c>
      <c r="D41" s="136">
        <f>SUM(D26,D37)</f>
        <v>465874.64999999997</v>
      </c>
      <c r="E41" s="10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2" r:id="rId1"/>
  <headerFooter alignWithMargins="0">
    <oddHeader>&amp;C&amp;"Arial,Bold"&amp;14UTILITY FUND--REVENUE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="110" zoomScaleNormal="110" zoomScalePageLayoutView="0" workbookViewId="0" topLeftCell="A123">
      <selection activeCell="C160" sqref="C160"/>
    </sheetView>
  </sheetViews>
  <sheetFormatPr defaultColWidth="9.140625" defaultRowHeight="12.75"/>
  <cols>
    <col min="1" max="1" width="14.00390625" style="0" customWidth="1"/>
    <col min="2" max="2" width="40.28125" style="0" bestFit="1" customWidth="1"/>
    <col min="3" max="3" width="17.00390625" style="0" bestFit="1" customWidth="1"/>
    <col min="4" max="5" width="17.7109375" style="0" bestFit="1" customWidth="1"/>
    <col min="6" max="6" width="12.28125" style="0" bestFit="1" customWidth="1"/>
  </cols>
  <sheetData>
    <row r="1" spans="1:6" ht="15.75">
      <c r="A1" s="5" t="s">
        <v>118</v>
      </c>
      <c r="B1" s="5" t="s">
        <v>663</v>
      </c>
      <c r="C1" s="118"/>
      <c r="D1" s="119"/>
      <c r="E1" s="120"/>
      <c r="F1" s="121"/>
    </row>
    <row r="2" spans="1:6" ht="15.75">
      <c r="A2" s="5"/>
      <c r="B2" s="5"/>
      <c r="C2" s="120" t="s">
        <v>662</v>
      </c>
      <c r="D2" s="120" t="s">
        <v>662</v>
      </c>
      <c r="E2" s="120" t="s">
        <v>662</v>
      </c>
      <c r="F2" s="121"/>
    </row>
    <row r="3" spans="1:6" ht="15.75">
      <c r="A3" s="6" t="s">
        <v>363</v>
      </c>
      <c r="B3" s="5" t="s">
        <v>379</v>
      </c>
      <c r="C3" s="120"/>
      <c r="D3" s="120" t="s">
        <v>577</v>
      </c>
      <c r="E3" s="120" t="s">
        <v>578</v>
      </c>
      <c r="F3" s="121"/>
    </row>
    <row r="4" spans="1:6" ht="15">
      <c r="A4" s="1"/>
      <c r="B4" s="1"/>
      <c r="C4" s="122"/>
      <c r="D4" s="122"/>
      <c r="E4" s="122"/>
      <c r="F4" s="121"/>
    </row>
    <row r="5" spans="1:6" ht="15">
      <c r="A5" s="130"/>
      <c r="B5" s="10"/>
      <c r="C5" s="122"/>
      <c r="D5" s="122"/>
      <c r="E5" s="122"/>
      <c r="F5" s="121"/>
    </row>
    <row r="6" spans="1:6" ht="15">
      <c r="A6" s="1" t="s">
        <v>380</v>
      </c>
      <c r="B6" s="1" t="s">
        <v>381</v>
      </c>
      <c r="C6" s="122">
        <v>0</v>
      </c>
      <c r="D6" s="122"/>
      <c r="E6" s="122"/>
      <c r="F6" s="121"/>
    </row>
    <row r="7" spans="1:6" ht="15">
      <c r="A7" s="1" t="s">
        <v>382</v>
      </c>
      <c r="B7" s="1" t="s">
        <v>383</v>
      </c>
      <c r="C7" s="122">
        <v>0</v>
      </c>
      <c r="D7" s="122"/>
      <c r="E7" s="122"/>
      <c r="F7" s="121"/>
    </row>
    <row r="8" spans="1:6" ht="15">
      <c r="A8" s="1" t="s">
        <v>384</v>
      </c>
      <c r="B8" s="1" t="s">
        <v>385</v>
      </c>
      <c r="C8" s="122">
        <v>0</v>
      </c>
      <c r="D8" s="122"/>
      <c r="E8" s="122"/>
      <c r="F8" s="121"/>
    </row>
    <row r="9" spans="1:6" ht="15">
      <c r="A9" s="1" t="s">
        <v>386</v>
      </c>
      <c r="B9" s="1" t="s">
        <v>387</v>
      </c>
      <c r="C9" s="122">
        <v>0</v>
      </c>
      <c r="D9" s="122"/>
      <c r="E9" s="122"/>
      <c r="F9" s="121"/>
    </row>
    <row r="10" spans="1:6" ht="15">
      <c r="A10" s="1" t="s">
        <v>388</v>
      </c>
      <c r="B10" s="1" t="s">
        <v>389</v>
      </c>
      <c r="C10" s="122">
        <v>0</v>
      </c>
      <c r="D10" s="122"/>
      <c r="E10" s="122"/>
      <c r="F10" s="121"/>
    </row>
    <row r="11" spans="1:6" ht="15">
      <c r="A11" s="1" t="s">
        <v>390</v>
      </c>
      <c r="B11" s="1" t="s">
        <v>391</v>
      </c>
      <c r="C11" s="122">
        <v>0</v>
      </c>
      <c r="D11" s="122"/>
      <c r="E11" s="122"/>
      <c r="F11" s="121"/>
    </row>
    <row r="12" spans="1:6" ht="15">
      <c r="A12" s="1" t="s">
        <v>392</v>
      </c>
      <c r="B12" s="1" t="s">
        <v>393</v>
      </c>
      <c r="C12" s="122">
        <v>0</v>
      </c>
      <c r="D12" s="122"/>
      <c r="E12" s="122"/>
      <c r="F12" s="121"/>
    </row>
    <row r="13" spans="1:6" ht="15">
      <c r="A13" s="1" t="s">
        <v>394</v>
      </c>
      <c r="B13" s="1" t="s">
        <v>395</v>
      </c>
      <c r="C13" s="122">
        <v>0</v>
      </c>
      <c r="D13" s="122"/>
      <c r="E13" s="122"/>
      <c r="F13" s="121"/>
    </row>
    <row r="14" spans="1:6" ht="15">
      <c r="A14" s="1" t="s">
        <v>396</v>
      </c>
      <c r="B14" s="1" t="s">
        <v>397</v>
      </c>
      <c r="C14" s="122">
        <v>0</v>
      </c>
      <c r="D14" s="122"/>
      <c r="E14" s="122"/>
      <c r="F14" s="121"/>
    </row>
    <row r="15" spans="1:6" ht="15">
      <c r="A15" s="1"/>
      <c r="B15" s="1"/>
      <c r="C15" s="122"/>
      <c r="D15" s="122"/>
      <c r="E15" s="122"/>
      <c r="F15" s="121"/>
    </row>
    <row r="16" spans="1:6" ht="15.75">
      <c r="A16" s="5" t="s">
        <v>127</v>
      </c>
      <c r="B16" s="1"/>
      <c r="C16" s="123">
        <v>0</v>
      </c>
      <c r="D16" s="122"/>
      <c r="E16" s="122"/>
      <c r="F16" s="121"/>
    </row>
    <row r="17" spans="1:6" ht="15">
      <c r="A17" s="1"/>
      <c r="B17" s="1"/>
      <c r="C17" s="122"/>
      <c r="D17" s="122"/>
      <c r="E17" s="122"/>
      <c r="F17" s="121"/>
    </row>
    <row r="18" spans="1:6" ht="15">
      <c r="A18" s="1" t="s">
        <v>398</v>
      </c>
      <c r="B18" s="1" t="s">
        <v>399</v>
      </c>
      <c r="C18" s="122">
        <v>0</v>
      </c>
      <c r="D18" s="122">
        <v>0</v>
      </c>
      <c r="E18" s="122">
        <v>0</v>
      </c>
      <c r="F18" s="121"/>
    </row>
    <row r="19" spans="1:6" ht="15">
      <c r="A19" s="1"/>
      <c r="B19" s="1"/>
      <c r="C19" s="122"/>
      <c r="D19" s="122"/>
      <c r="E19" s="122"/>
      <c r="F19" s="121"/>
    </row>
    <row r="20" spans="1:6" ht="15.75">
      <c r="A20" s="5" t="s">
        <v>127</v>
      </c>
      <c r="B20" s="5"/>
      <c r="C20" s="123">
        <f>SUM(C18:C19)</f>
        <v>0</v>
      </c>
      <c r="D20" s="123">
        <f>SUM(D18:D19)</f>
        <v>0</v>
      </c>
      <c r="E20" s="123">
        <f>SUM(E18:E19)</f>
        <v>0</v>
      </c>
      <c r="F20" s="121"/>
    </row>
    <row r="21" spans="1:6" ht="15">
      <c r="A21" s="1"/>
      <c r="B21" s="1"/>
      <c r="C21" s="122"/>
      <c r="D21" s="122"/>
      <c r="E21" s="122"/>
      <c r="F21" s="121"/>
    </row>
    <row r="22" spans="1:6" ht="15">
      <c r="A22" s="1" t="s">
        <v>400</v>
      </c>
      <c r="B22" s="1" t="s">
        <v>185</v>
      </c>
      <c r="C22" s="122">
        <v>7500</v>
      </c>
      <c r="D22" s="122">
        <v>3750</v>
      </c>
      <c r="E22" s="122">
        <v>3750</v>
      </c>
      <c r="F22" s="121"/>
    </row>
    <row r="23" spans="1:6" ht="15">
      <c r="A23" s="1"/>
      <c r="B23" s="1"/>
      <c r="C23" s="122"/>
      <c r="D23" s="122"/>
      <c r="E23" s="122"/>
      <c r="F23" s="121"/>
    </row>
    <row r="24" spans="1:6" ht="15.75">
      <c r="A24" s="5" t="s">
        <v>127</v>
      </c>
      <c r="B24" s="5"/>
      <c r="C24" s="123">
        <f>SUM(C22:C23)</f>
        <v>7500</v>
      </c>
      <c r="D24" s="123">
        <f>SUM(D22:D23)</f>
        <v>3750</v>
      </c>
      <c r="E24" s="123">
        <f>SUM(E22:E23)</f>
        <v>3750</v>
      </c>
      <c r="F24" s="121"/>
    </row>
    <row r="25" spans="1:6" ht="15">
      <c r="A25" s="1"/>
      <c r="B25" s="1"/>
      <c r="C25" s="122"/>
      <c r="D25" s="122"/>
      <c r="E25" s="122"/>
      <c r="F25" s="121"/>
    </row>
    <row r="26" spans="1:6" ht="15">
      <c r="A26" s="1" t="s">
        <v>401</v>
      </c>
      <c r="B26" s="1" t="s">
        <v>0</v>
      </c>
      <c r="C26" s="122">
        <v>1000</v>
      </c>
      <c r="D26" s="122">
        <v>500</v>
      </c>
      <c r="E26" s="122">
        <v>500</v>
      </c>
      <c r="F26" s="121"/>
    </row>
    <row r="27" spans="1:6" ht="15">
      <c r="A27" s="1"/>
      <c r="B27" s="1"/>
      <c r="C27" s="122"/>
      <c r="D27" s="122"/>
      <c r="E27" s="122"/>
      <c r="F27" s="121"/>
    </row>
    <row r="28" spans="1:6" ht="15.75">
      <c r="A28" s="5" t="s">
        <v>127</v>
      </c>
      <c r="B28" s="5"/>
      <c r="C28" s="123">
        <f>SUM(C26:C27)</f>
        <v>1000</v>
      </c>
      <c r="D28" s="123">
        <f>SUM(D26:D27)</f>
        <v>500</v>
      </c>
      <c r="E28" s="123">
        <f>SUM(E26:E27)</f>
        <v>500</v>
      </c>
      <c r="F28" s="121"/>
    </row>
    <row r="29" spans="1:6" ht="15">
      <c r="A29" s="1"/>
      <c r="B29" s="1"/>
      <c r="C29" s="122"/>
      <c r="D29" s="122"/>
      <c r="E29" s="122"/>
      <c r="F29" s="121"/>
    </row>
    <row r="30" spans="1:6" ht="15">
      <c r="A30" s="1" t="s">
        <v>402</v>
      </c>
      <c r="B30" s="1" t="s">
        <v>403</v>
      </c>
      <c r="C30" s="122">
        <v>2000</v>
      </c>
      <c r="D30" s="122">
        <v>1000</v>
      </c>
      <c r="E30" s="122">
        <v>1000</v>
      </c>
      <c r="F30" s="121"/>
    </row>
    <row r="31" spans="1:6" ht="15">
      <c r="A31" s="1" t="s">
        <v>404</v>
      </c>
      <c r="B31" s="1" t="s">
        <v>405</v>
      </c>
      <c r="C31" s="122">
        <v>7900</v>
      </c>
      <c r="D31" s="122">
        <v>3160</v>
      </c>
      <c r="E31" s="122">
        <v>4740</v>
      </c>
      <c r="F31" s="121"/>
    </row>
    <row r="32" spans="1:6" ht="15">
      <c r="A32" s="1" t="s">
        <v>406</v>
      </c>
      <c r="B32" s="1" t="s">
        <v>407</v>
      </c>
      <c r="C32" s="122">
        <v>4100</v>
      </c>
      <c r="D32" s="122">
        <v>2460</v>
      </c>
      <c r="E32" s="122">
        <v>1640</v>
      </c>
      <c r="F32" s="121"/>
    </row>
    <row r="33" spans="1:6" ht="15">
      <c r="A33" s="1" t="s">
        <v>408</v>
      </c>
      <c r="B33" s="1" t="s">
        <v>409</v>
      </c>
      <c r="C33" s="124"/>
      <c r="D33" s="124"/>
      <c r="E33" s="124"/>
      <c r="F33" s="121"/>
    </row>
    <row r="34" spans="1:6" ht="15">
      <c r="A34" s="1" t="s">
        <v>410</v>
      </c>
      <c r="B34" s="1" t="s">
        <v>411</v>
      </c>
      <c r="C34" s="122"/>
      <c r="D34" s="122"/>
      <c r="E34" s="122"/>
      <c r="F34" s="121"/>
    </row>
    <row r="35" spans="1:6" ht="15">
      <c r="A35" s="1" t="s">
        <v>412</v>
      </c>
      <c r="B35" s="1" t="s">
        <v>413</v>
      </c>
      <c r="C35" s="122">
        <v>150</v>
      </c>
      <c r="D35" s="122">
        <v>75</v>
      </c>
      <c r="E35" s="122">
        <v>75</v>
      </c>
      <c r="F35" s="121"/>
    </row>
    <row r="36" spans="1:6" ht="15">
      <c r="A36" s="1"/>
      <c r="B36" s="1"/>
      <c r="C36" s="122"/>
      <c r="D36" s="122"/>
      <c r="E36" s="122"/>
      <c r="F36" s="121"/>
    </row>
    <row r="37" spans="1:6" ht="15.75">
      <c r="A37" s="5" t="s">
        <v>127</v>
      </c>
      <c r="B37" s="5"/>
      <c r="C37" s="123">
        <f>SUM(C30:C36)</f>
        <v>14150</v>
      </c>
      <c r="D37" s="123">
        <f>SUM(D30:D36)</f>
        <v>6695</v>
      </c>
      <c r="E37" s="123">
        <f>SUM(E30:E36)</f>
        <v>7455</v>
      </c>
      <c r="F37" s="121"/>
    </row>
    <row r="38" spans="1:6" ht="15">
      <c r="A38" s="1"/>
      <c r="B38" s="1"/>
      <c r="C38" s="122"/>
      <c r="D38" s="122"/>
      <c r="E38" s="122"/>
      <c r="F38" s="121"/>
    </row>
    <row r="39" spans="1:6" ht="15">
      <c r="A39" s="1" t="s">
        <v>414</v>
      </c>
      <c r="B39" s="1" t="s">
        <v>415</v>
      </c>
      <c r="C39" s="122">
        <v>2600</v>
      </c>
      <c r="D39" s="122">
        <v>1820</v>
      </c>
      <c r="E39" s="122">
        <v>780</v>
      </c>
      <c r="F39" s="121"/>
    </row>
    <row r="40" spans="1:6" ht="15">
      <c r="A40" s="1" t="s">
        <v>416</v>
      </c>
      <c r="B40" s="1" t="s">
        <v>417</v>
      </c>
      <c r="C40" s="122">
        <v>2800</v>
      </c>
      <c r="D40" s="122">
        <v>1960</v>
      </c>
      <c r="E40" s="122">
        <v>840</v>
      </c>
      <c r="F40" s="121"/>
    </row>
    <row r="41" spans="1:6" ht="15">
      <c r="A41" s="1"/>
      <c r="B41" s="1"/>
      <c r="C41" s="122"/>
      <c r="D41" s="122"/>
      <c r="E41" s="122"/>
      <c r="F41" s="121"/>
    </row>
    <row r="42" spans="1:6" ht="15.75">
      <c r="A42" s="5" t="s">
        <v>127</v>
      </c>
      <c r="B42" s="5"/>
      <c r="C42" s="123">
        <f>SUM(C39:C41)</f>
        <v>5400</v>
      </c>
      <c r="D42" s="123">
        <f>SUM(D39:D41)</f>
        <v>3780</v>
      </c>
      <c r="E42" s="123">
        <f>SUM(E39:E41)</f>
        <v>1620</v>
      </c>
      <c r="F42" s="121"/>
    </row>
    <row r="43" spans="1:6" ht="15">
      <c r="A43" s="1"/>
      <c r="B43" s="1"/>
      <c r="C43" s="122"/>
      <c r="D43" s="122"/>
      <c r="E43" s="122"/>
      <c r="F43" s="121"/>
    </row>
    <row r="44" spans="1:6" ht="15">
      <c r="A44" s="1" t="s">
        <v>380</v>
      </c>
      <c r="B44" s="1" t="s">
        <v>622</v>
      </c>
      <c r="C44" s="125">
        <v>4802.98</v>
      </c>
      <c r="D44" s="122">
        <v>2881.79</v>
      </c>
      <c r="E44" s="122">
        <v>1921.19</v>
      </c>
      <c r="F44" s="121"/>
    </row>
    <row r="45" spans="1:6" ht="15">
      <c r="A45" s="1" t="s">
        <v>384</v>
      </c>
      <c r="B45" s="1" t="s">
        <v>623</v>
      </c>
      <c r="C45" s="122">
        <v>367.42</v>
      </c>
      <c r="D45" s="122">
        <v>220.45</v>
      </c>
      <c r="E45" s="122">
        <v>146.97</v>
      </c>
      <c r="F45" s="121"/>
    </row>
    <row r="46" spans="1:6" ht="15">
      <c r="A46" s="1"/>
      <c r="B46" s="1"/>
      <c r="C46" s="122"/>
      <c r="D46" s="122"/>
      <c r="E46" s="122"/>
      <c r="F46" s="121"/>
    </row>
    <row r="47" spans="1:6" ht="15.75">
      <c r="A47" s="5" t="s">
        <v>127</v>
      </c>
      <c r="B47" s="5"/>
      <c r="C47" s="123">
        <f>SUM(C44:C46)</f>
        <v>5170.4</v>
      </c>
      <c r="D47" s="123">
        <f>SUM(D44:D46)</f>
        <v>3102.24</v>
      </c>
      <c r="E47" s="123">
        <f>SUM(E44:E46)</f>
        <v>2068.16</v>
      </c>
      <c r="F47" s="121"/>
    </row>
    <row r="48" spans="1:6" ht="15">
      <c r="A48" s="1"/>
      <c r="B48" s="1"/>
      <c r="C48" s="122"/>
      <c r="D48" s="122"/>
      <c r="E48" s="122"/>
      <c r="F48" s="121"/>
    </row>
    <row r="49" spans="1:6" ht="15">
      <c r="A49" s="1" t="s">
        <v>656</v>
      </c>
      <c r="B49" s="1" t="s">
        <v>657</v>
      </c>
      <c r="C49" s="122">
        <v>5000</v>
      </c>
      <c r="D49" s="122">
        <v>2500</v>
      </c>
      <c r="E49" s="122">
        <v>2500</v>
      </c>
      <c r="F49" s="121"/>
    </row>
    <row r="50" spans="1:6" ht="15">
      <c r="A50" s="1"/>
      <c r="B50" s="1"/>
      <c r="C50" s="122"/>
      <c r="D50" s="122"/>
      <c r="E50" s="122"/>
      <c r="F50" s="121"/>
    </row>
    <row r="51" spans="1:6" ht="15.75">
      <c r="A51" s="5" t="s">
        <v>127</v>
      </c>
      <c r="B51" s="5"/>
      <c r="C51" s="123">
        <f>SUM(C49:C50)</f>
        <v>5000</v>
      </c>
      <c r="D51" s="123">
        <f>SUM(D49:D50)</f>
        <v>2500</v>
      </c>
      <c r="E51" s="123">
        <f>SUM(E49:E50)</f>
        <v>2500</v>
      </c>
      <c r="F51" s="121"/>
    </row>
    <row r="52" spans="1:6" ht="15">
      <c r="A52" s="1"/>
      <c r="B52" s="1"/>
      <c r="C52" s="122"/>
      <c r="D52" s="122"/>
      <c r="E52" s="122"/>
      <c r="F52" s="121"/>
    </row>
    <row r="53" spans="1:6" ht="15">
      <c r="A53" s="1" t="s">
        <v>633</v>
      </c>
      <c r="B53" s="1" t="s">
        <v>642</v>
      </c>
      <c r="C53" s="122">
        <v>10152.16</v>
      </c>
      <c r="D53" s="122">
        <v>6091.3</v>
      </c>
      <c r="E53" s="122">
        <v>4060.86</v>
      </c>
      <c r="F53" s="121"/>
    </row>
    <row r="54" spans="1:6" ht="15">
      <c r="A54" s="1" t="s">
        <v>634</v>
      </c>
      <c r="B54" s="1" t="s">
        <v>643</v>
      </c>
      <c r="C54" s="122">
        <v>1000</v>
      </c>
      <c r="D54" s="122">
        <v>600</v>
      </c>
      <c r="E54" s="122">
        <v>400</v>
      </c>
      <c r="F54" s="121"/>
    </row>
    <row r="55" spans="1:6" ht="15">
      <c r="A55" s="1" t="s">
        <v>635</v>
      </c>
      <c r="B55" s="1" t="s">
        <v>644</v>
      </c>
      <c r="C55" s="122">
        <v>853.14</v>
      </c>
      <c r="D55" s="122">
        <v>511.88</v>
      </c>
      <c r="E55" s="122">
        <v>341.26</v>
      </c>
      <c r="F55" s="121"/>
    </row>
    <row r="56" spans="1:6" ht="15">
      <c r="A56" s="1" t="s">
        <v>636</v>
      </c>
      <c r="B56" s="1" t="s">
        <v>645</v>
      </c>
      <c r="C56" s="122">
        <v>1325.1</v>
      </c>
      <c r="D56" s="122">
        <v>795.06</v>
      </c>
      <c r="E56" s="122">
        <v>530.04</v>
      </c>
      <c r="F56" s="121"/>
    </row>
    <row r="57" spans="1:6" ht="15">
      <c r="A57" s="1" t="s">
        <v>637</v>
      </c>
      <c r="B57" s="1" t="s">
        <v>646</v>
      </c>
      <c r="C57" s="122">
        <v>1695.24</v>
      </c>
      <c r="D57" s="122">
        <v>1017.14</v>
      </c>
      <c r="E57" s="122">
        <v>678.1</v>
      </c>
      <c r="F57" s="121"/>
    </row>
    <row r="58" spans="1:6" ht="15">
      <c r="A58" s="1" t="s">
        <v>638</v>
      </c>
      <c r="B58" s="1" t="s">
        <v>647</v>
      </c>
      <c r="C58" s="122">
        <v>132.21</v>
      </c>
      <c r="D58" s="122">
        <v>79.33</v>
      </c>
      <c r="E58" s="122">
        <v>52.88</v>
      </c>
      <c r="F58" s="121"/>
    </row>
    <row r="59" spans="1:6" ht="15">
      <c r="A59" s="1" t="s">
        <v>639</v>
      </c>
      <c r="B59" s="1" t="s">
        <v>648</v>
      </c>
      <c r="C59" s="122">
        <v>0</v>
      </c>
      <c r="D59" s="122">
        <v>0</v>
      </c>
      <c r="E59" s="122">
        <v>0</v>
      </c>
      <c r="F59" s="121"/>
    </row>
    <row r="60" spans="1:6" ht="15">
      <c r="A60" s="1" t="s">
        <v>640</v>
      </c>
      <c r="B60" s="1" t="s">
        <v>649</v>
      </c>
      <c r="C60" s="122"/>
      <c r="D60" s="122"/>
      <c r="E60" s="122"/>
      <c r="F60" s="121"/>
    </row>
    <row r="61" spans="1:6" ht="15">
      <c r="A61" s="1" t="s">
        <v>641</v>
      </c>
      <c r="B61" s="1" t="s">
        <v>650</v>
      </c>
      <c r="C61" s="122">
        <v>9</v>
      </c>
      <c r="D61" s="122">
        <v>5.4</v>
      </c>
      <c r="E61" s="122">
        <v>3.6</v>
      </c>
      <c r="F61" s="121"/>
    </row>
    <row r="62" spans="1:6" ht="15">
      <c r="A62" s="1"/>
      <c r="B62" s="1"/>
      <c r="C62" s="122"/>
      <c r="D62" s="122"/>
      <c r="E62" s="122"/>
      <c r="F62" s="121"/>
    </row>
    <row r="63" spans="1:6" ht="15.75">
      <c r="A63" s="5" t="s">
        <v>127</v>
      </c>
      <c r="B63" s="5"/>
      <c r="C63" s="123">
        <f>SUM(C53:C62)</f>
        <v>15166.849999999999</v>
      </c>
      <c r="D63" s="123">
        <f>SUM(D53:D62)</f>
        <v>9100.109999999999</v>
      </c>
      <c r="E63" s="123">
        <f>SUM(E53:E62)</f>
        <v>6066.740000000002</v>
      </c>
      <c r="F63" s="121"/>
    </row>
    <row r="64" spans="1:6" ht="15">
      <c r="A64" s="1"/>
      <c r="B64" s="1"/>
      <c r="C64" s="122"/>
      <c r="D64" s="122"/>
      <c r="E64" s="122"/>
      <c r="F64" s="121"/>
    </row>
    <row r="65" spans="1:6" ht="15">
      <c r="A65" s="1" t="s">
        <v>418</v>
      </c>
      <c r="B65" s="1" t="s">
        <v>419</v>
      </c>
      <c r="C65" s="122">
        <v>63148.8</v>
      </c>
      <c r="D65" s="122">
        <v>44204.16</v>
      </c>
      <c r="E65" s="122">
        <v>18944.64</v>
      </c>
      <c r="F65" s="121"/>
    </row>
    <row r="66" spans="1:6" ht="15">
      <c r="A66" s="1" t="s">
        <v>420</v>
      </c>
      <c r="B66" s="1" t="s">
        <v>421</v>
      </c>
      <c r="C66" s="122">
        <v>9000</v>
      </c>
      <c r="D66" s="122">
        <v>6300</v>
      </c>
      <c r="E66" s="122">
        <v>2700</v>
      </c>
      <c r="F66" s="121"/>
    </row>
    <row r="67" spans="1:6" ht="15">
      <c r="A67" s="1" t="s">
        <v>422</v>
      </c>
      <c r="B67" s="1" t="s">
        <v>423</v>
      </c>
      <c r="C67" s="122">
        <v>5519.33</v>
      </c>
      <c r="D67" s="122">
        <v>3863.53</v>
      </c>
      <c r="E67" s="122">
        <v>1655.8</v>
      </c>
      <c r="F67" s="121"/>
    </row>
    <row r="68" spans="1:6" ht="15">
      <c r="A68" s="1" t="s">
        <v>537</v>
      </c>
      <c r="B68" s="1" t="s">
        <v>424</v>
      </c>
      <c r="C68" s="122">
        <v>8291.43</v>
      </c>
      <c r="D68" s="122">
        <v>5804</v>
      </c>
      <c r="E68" s="122">
        <v>2487.43</v>
      </c>
      <c r="F68" s="121"/>
    </row>
    <row r="69" spans="1:6" ht="15">
      <c r="A69" s="1" t="s">
        <v>425</v>
      </c>
      <c r="B69" s="1" t="s">
        <v>426</v>
      </c>
      <c r="C69" s="122">
        <v>25979.4</v>
      </c>
      <c r="D69" s="122">
        <v>18185.58</v>
      </c>
      <c r="E69" s="122">
        <v>7793.82</v>
      </c>
      <c r="F69" s="121"/>
    </row>
    <row r="70" spans="1:6" ht="15">
      <c r="A70" s="1" t="s">
        <v>427</v>
      </c>
      <c r="B70" s="1" t="s">
        <v>428</v>
      </c>
      <c r="C70" s="122">
        <v>827.25</v>
      </c>
      <c r="D70" s="122">
        <v>496.35</v>
      </c>
      <c r="E70" s="122">
        <v>330.9</v>
      </c>
      <c r="F70" s="121"/>
    </row>
    <row r="71" spans="1:6" ht="15">
      <c r="A71" s="1" t="s">
        <v>429</v>
      </c>
      <c r="B71" s="1" t="s">
        <v>430</v>
      </c>
      <c r="C71" s="122">
        <v>1500</v>
      </c>
      <c r="D71" s="122">
        <v>1050</v>
      </c>
      <c r="E71" s="122">
        <v>450</v>
      </c>
      <c r="F71" s="121"/>
    </row>
    <row r="72" spans="1:6" ht="15">
      <c r="A72" s="1" t="s">
        <v>431</v>
      </c>
      <c r="B72" s="1" t="s">
        <v>432</v>
      </c>
      <c r="C72" s="122">
        <v>200</v>
      </c>
      <c r="D72" s="122">
        <v>140</v>
      </c>
      <c r="E72" s="122">
        <v>60</v>
      </c>
      <c r="F72" s="121"/>
    </row>
    <row r="73" spans="1:6" ht="15">
      <c r="A73" s="1"/>
      <c r="B73" s="1"/>
      <c r="C73" s="122"/>
      <c r="D73" s="122"/>
      <c r="E73" s="122"/>
      <c r="F73" s="121"/>
    </row>
    <row r="74" spans="1:6" ht="15.75">
      <c r="A74" s="5" t="s">
        <v>127</v>
      </c>
      <c r="B74" s="5"/>
      <c r="C74" s="123">
        <f>SUM(C65:C73)</f>
        <v>114466.20999999999</v>
      </c>
      <c r="D74" s="123">
        <f>SUM(D65:D73)</f>
        <v>80043.62000000001</v>
      </c>
      <c r="E74" s="123">
        <f>SUM(E65:E73)</f>
        <v>34422.590000000004</v>
      </c>
      <c r="F74" s="121"/>
    </row>
    <row r="75" spans="1:6" ht="15">
      <c r="A75" s="1"/>
      <c r="B75" s="1"/>
      <c r="C75" s="122"/>
      <c r="D75" s="122"/>
      <c r="E75" s="122"/>
      <c r="F75" s="121"/>
    </row>
    <row r="76" spans="1:6" ht="15">
      <c r="A76" s="1" t="s">
        <v>433</v>
      </c>
      <c r="B76" s="1" t="s">
        <v>434</v>
      </c>
      <c r="C76" s="122">
        <v>9100</v>
      </c>
      <c r="D76" s="122">
        <v>9100</v>
      </c>
      <c r="E76" s="122"/>
      <c r="F76" s="121"/>
    </row>
    <row r="77" spans="1:6" ht="15">
      <c r="A77" s="1" t="s">
        <v>435</v>
      </c>
      <c r="B77" s="1" t="s">
        <v>436</v>
      </c>
      <c r="C77" s="122">
        <v>17000</v>
      </c>
      <c r="D77" s="122">
        <v>17000</v>
      </c>
      <c r="E77" s="122"/>
      <c r="F77" s="121"/>
    </row>
    <row r="78" spans="1:6" ht="15">
      <c r="A78" s="1" t="s">
        <v>437</v>
      </c>
      <c r="B78" s="1" t="s">
        <v>438</v>
      </c>
      <c r="C78" s="122">
        <v>12200</v>
      </c>
      <c r="D78" s="122">
        <v>12200</v>
      </c>
      <c r="E78" s="122"/>
      <c r="F78" s="121"/>
    </row>
    <row r="79" spans="1:6" ht="15">
      <c r="A79" s="1" t="s">
        <v>439</v>
      </c>
      <c r="B79" s="1" t="s">
        <v>440</v>
      </c>
      <c r="C79" s="122">
        <v>4500</v>
      </c>
      <c r="D79" s="122">
        <v>4500</v>
      </c>
      <c r="E79" s="122"/>
      <c r="F79" s="121"/>
    </row>
    <row r="80" spans="1:6" ht="15">
      <c r="A80" s="1" t="s">
        <v>441</v>
      </c>
      <c r="B80" s="1" t="s">
        <v>442</v>
      </c>
      <c r="C80" s="122">
        <v>550</v>
      </c>
      <c r="D80" s="122">
        <v>550</v>
      </c>
      <c r="E80" s="122"/>
      <c r="F80" s="121"/>
    </row>
    <row r="81" spans="1:6" ht="15">
      <c r="A81" s="1" t="s">
        <v>443</v>
      </c>
      <c r="B81" s="1" t="s">
        <v>444</v>
      </c>
      <c r="C81" s="122">
        <v>0</v>
      </c>
      <c r="D81" s="122">
        <v>0</v>
      </c>
      <c r="E81" s="122"/>
      <c r="F81" s="121"/>
    </row>
    <row r="82" spans="1:6" ht="15">
      <c r="A82" s="1" t="s">
        <v>445</v>
      </c>
      <c r="B82" s="1" t="s">
        <v>446</v>
      </c>
      <c r="C82" s="122">
        <v>0</v>
      </c>
      <c r="D82" s="122">
        <v>0</v>
      </c>
      <c r="E82" s="122"/>
      <c r="F82" s="121"/>
    </row>
    <row r="83" spans="1:6" ht="15">
      <c r="A83" s="1" t="s">
        <v>447</v>
      </c>
      <c r="B83" s="1" t="s">
        <v>448</v>
      </c>
      <c r="C83" s="122">
        <v>6000</v>
      </c>
      <c r="D83" s="122">
        <v>6000</v>
      </c>
      <c r="E83" s="122"/>
      <c r="F83" s="121"/>
    </row>
    <row r="84" spans="1:6" ht="15">
      <c r="A84" s="1" t="s">
        <v>449</v>
      </c>
      <c r="B84" s="1" t="s">
        <v>450</v>
      </c>
      <c r="C84" s="122">
        <v>1000</v>
      </c>
      <c r="D84" s="122">
        <v>1000</v>
      </c>
      <c r="E84" s="122"/>
      <c r="F84" s="121"/>
    </row>
    <row r="85" spans="1:6" ht="15">
      <c r="A85" s="1" t="s">
        <v>598</v>
      </c>
      <c r="B85" s="1" t="s">
        <v>599</v>
      </c>
      <c r="C85" s="122">
        <v>1000</v>
      </c>
      <c r="D85" s="122">
        <v>1000</v>
      </c>
      <c r="E85" s="122"/>
      <c r="F85" s="121"/>
    </row>
    <row r="86" spans="1:6" ht="15">
      <c r="A86" s="1" t="s">
        <v>451</v>
      </c>
      <c r="B86" s="1" t="s">
        <v>452</v>
      </c>
      <c r="C86" s="122">
        <v>0</v>
      </c>
      <c r="D86" s="122">
        <v>0</v>
      </c>
      <c r="E86" s="122"/>
      <c r="F86" s="121"/>
    </row>
    <row r="87" spans="1:6" ht="15">
      <c r="A87" s="1" t="s">
        <v>453</v>
      </c>
      <c r="B87" s="1" t="s">
        <v>454</v>
      </c>
      <c r="C87" s="122">
        <v>1140</v>
      </c>
      <c r="D87" s="122">
        <v>1140</v>
      </c>
      <c r="E87" s="122"/>
      <c r="F87" s="121"/>
    </row>
    <row r="88" spans="1:6" ht="15">
      <c r="A88" s="1" t="s">
        <v>455</v>
      </c>
      <c r="B88" s="1" t="s">
        <v>456</v>
      </c>
      <c r="C88" s="122"/>
      <c r="D88" s="122"/>
      <c r="E88" s="122"/>
      <c r="F88" s="121"/>
    </row>
    <row r="89" spans="1:6" ht="15">
      <c r="A89" s="1"/>
      <c r="B89" s="1"/>
      <c r="C89" s="122"/>
      <c r="D89" s="122"/>
      <c r="E89" s="122"/>
      <c r="F89" s="121"/>
    </row>
    <row r="90" spans="1:6" ht="15.75">
      <c r="A90" s="5" t="s">
        <v>127</v>
      </c>
      <c r="B90" s="5"/>
      <c r="C90" s="123">
        <f>SUM(C76:C89)</f>
        <v>52490</v>
      </c>
      <c r="D90" s="123">
        <f>SUM(D76:D89)</f>
        <v>52490</v>
      </c>
      <c r="E90" s="122"/>
      <c r="F90" s="121"/>
    </row>
    <row r="91" spans="1:6" ht="15">
      <c r="A91" s="1"/>
      <c r="B91" s="1"/>
      <c r="C91" s="122"/>
      <c r="D91" s="122"/>
      <c r="E91" s="122"/>
      <c r="F91" s="121"/>
    </row>
    <row r="92" spans="1:6" ht="15">
      <c r="A92" s="1" t="s">
        <v>457</v>
      </c>
      <c r="B92" s="1" t="s">
        <v>458</v>
      </c>
      <c r="C92" s="122">
        <v>14000</v>
      </c>
      <c r="D92" s="122"/>
      <c r="E92" s="122">
        <v>14000</v>
      </c>
      <c r="F92" s="121"/>
    </row>
    <row r="93" spans="1:6" ht="15">
      <c r="A93" s="1" t="s">
        <v>536</v>
      </c>
      <c r="B93" s="1" t="s">
        <v>591</v>
      </c>
      <c r="C93" s="122">
        <v>3000</v>
      </c>
      <c r="D93" s="122"/>
      <c r="E93" s="122">
        <v>3000</v>
      </c>
      <c r="F93" s="121"/>
    </row>
    <row r="94" spans="1:6" ht="15">
      <c r="A94" s="1" t="s">
        <v>459</v>
      </c>
      <c r="B94" s="1" t="s">
        <v>460</v>
      </c>
      <c r="C94" s="122">
        <v>0</v>
      </c>
      <c r="D94" s="122"/>
      <c r="E94" s="122">
        <v>0</v>
      </c>
      <c r="F94" s="121"/>
    </row>
    <row r="95" spans="1:6" ht="15">
      <c r="A95" s="1" t="s">
        <v>461</v>
      </c>
      <c r="B95" s="1" t="s">
        <v>462</v>
      </c>
      <c r="C95" s="122">
        <v>13000</v>
      </c>
      <c r="D95" s="122"/>
      <c r="E95" s="122">
        <v>13000</v>
      </c>
      <c r="F95" s="121"/>
    </row>
    <row r="96" spans="1:6" ht="15">
      <c r="A96" s="1" t="s">
        <v>463</v>
      </c>
      <c r="B96" s="1" t="s">
        <v>592</v>
      </c>
      <c r="C96" s="122">
        <v>800</v>
      </c>
      <c r="D96" s="122"/>
      <c r="E96" s="122">
        <v>800</v>
      </c>
      <c r="F96" s="121"/>
    </row>
    <row r="97" spans="1:6" ht="15">
      <c r="A97" s="1" t="s">
        <v>464</v>
      </c>
      <c r="B97" s="1" t="s">
        <v>465</v>
      </c>
      <c r="C97" s="122">
        <v>2000</v>
      </c>
      <c r="D97" s="122"/>
      <c r="E97" s="122">
        <v>2000</v>
      </c>
      <c r="F97" s="121"/>
    </row>
    <row r="98" spans="1:6" ht="15">
      <c r="A98" s="1" t="s">
        <v>466</v>
      </c>
      <c r="B98" s="1" t="s">
        <v>467</v>
      </c>
      <c r="C98" s="122">
        <v>1000</v>
      </c>
      <c r="D98" s="122"/>
      <c r="E98" s="122">
        <v>1000</v>
      </c>
      <c r="F98" s="121"/>
    </row>
    <row r="99" spans="1:6" ht="15">
      <c r="A99" s="1" t="s">
        <v>468</v>
      </c>
      <c r="B99" s="1" t="s">
        <v>469</v>
      </c>
      <c r="C99" s="122"/>
      <c r="D99" s="122"/>
      <c r="E99" s="122"/>
      <c r="F99" s="121"/>
    </row>
    <row r="100" spans="1:6" ht="15">
      <c r="A100" s="1" t="s">
        <v>600</v>
      </c>
      <c r="B100" s="1" t="s">
        <v>601</v>
      </c>
      <c r="C100" s="122">
        <v>1400</v>
      </c>
      <c r="D100" s="122"/>
      <c r="E100" s="122">
        <v>1400</v>
      </c>
      <c r="F100" s="121"/>
    </row>
    <row r="101" spans="1:6" ht="15">
      <c r="A101" s="1" t="s">
        <v>470</v>
      </c>
      <c r="B101" s="1" t="s">
        <v>471</v>
      </c>
      <c r="C101" s="122"/>
      <c r="D101" s="122"/>
      <c r="E101" s="122"/>
      <c r="F101" s="121"/>
    </row>
    <row r="102" spans="1:6" ht="15">
      <c r="A102" s="1" t="s">
        <v>472</v>
      </c>
      <c r="B102" s="1" t="s">
        <v>473</v>
      </c>
      <c r="C102" s="122"/>
      <c r="D102" s="122"/>
      <c r="E102" s="122"/>
      <c r="F102" s="121"/>
    </row>
    <row r="103" spans="1:6" ht="15">
      <c r="A103" s="1"/>
      <c r="B103" s="1"/>
      <c r="C103" s="122"/>
      <c r="D103" s="122"/>
      <c r="E103" s="122"/>
      <c r="F103" s="121"/>
    </row>
    <row r="104" spans="1:6" ht="15.75">
      <c r="A104" s="5" t="s">
        <v>127</v>
      </c>
      <c r="B104" s="5"/>
      <c r="C104" s="123">
        <f>SUM(C92:C103)</f>
        <v>35200</v>
      </c>
      <c r="D104" s="123"/>
      <c r="E104" s="123">
        <f>SUM(E92:E103)</f>
        <v>35200</v>
      </c>
      <c r="F104" s="121"/>
    </row>
    <row r="105" spans="1:6" ht="15">
      <c r="A105" s="1"/>
      <c r="B105" s="1"/>
      <c r="C105" s="122"/>
      <c r="D105" s="122"/>
      <c r="E105" s="122"/>
      <c r="F105" s="121"/>
    </row>
    <row r="106" spans="1:6" ht="15">
      <c r="A106" s="1"/>
      <c r="B106" s="1"/>
      <c r="C106" s="122"/>
      <c r="D106" s="122"/>
      <c r="E106" s="122"/>
      <c r="F106" s="121"/>
    </row>
    <row r="107" spans="1:6" ht="15">
      <c r="A107" s="1" t="s">
        <v>474</v>
      </c>
      <c r="B107" s="1" t="s">
        <v>475</v>
      </c>
      <c r="C107" s="122">
        <v>56156.8</v>
      </c>
      <c r="D107" s="122">
        <v>28078.4</v>
      </c>
      <c r="E107" s="122">
        <v>28078.4</v>
      </c>
      <c r="F107" s="121"/>
    </row>
    <row r="108" spans="1:6" ht="15">
      <c r="A108" s="1" t="s">
        <v>476</v>
      </c>
      <c r="B108" s="1" t="s">
        <v>477</v>
      </c>
      <c r="C108" s="122">
        <v>3000</v>
      </c>
      <c r="D108" s="122">
        <v>1500</v>
      </c>
      <c r="E108" s="122">
        <v>1500</v>
      </c>
      <c r="F108" s="121"/>
    </row>
    <row r="109" spans="1:6" ht="15">
      <c r="A109" s="1" t="s">
        <v>478</v>
      </c>
      <c r="B109" s="1" t="s">
        <v>479</v>
      </c>
      <c r="C109" s="122">
        <v>4525.49</v>
      </c>
      <c r="D109" s="122">
        <v>2262.75</v>
      </c>
      <c r="E109" s="122">
        <v>2262.74</v>
      </c>
      <c r="F109" s="121"/>
    </row>
    <row r="110" spans="1:6" ht="15">
      <c r="A110" s="1" t="s">
        <v>480</v>
      </c>
      <c r="B110" s="1" t="s">
        <v>481</v>
      </c>
      <c r="C110" s="122">
        <v>7294.61</v>
      </c>
      <c r="D110" s="122">
        <v>3647.31</v>
      </c>
      <c r="E110" s="122">
        <v>3647.3</v>
      </c>
      <c r="F110" s="121"/>
    </row>
    <row r="111" spans="1:6" ht="15">
      <c r="A111" s="1" t="s">
        <v>482</v>
      </c>
      <c r="B111" s="1" t="s">
        <v>483</v>
      </c>
      <c r="C111" s="122">
        <v>31336.2</v>
      </c>
      <c r="D111" s="122">
        <v>15668.1</v>
      </c>
      <c r="E111" s="122">
        <v>15668.1</v>
      </c>
      <c r="F111" s="121"/>
    </row>
    <row r="112" spans="1:6" ht="15">
      <c r="A112" s="1" t="s">
        <v>484</v>
      </c>
      <c r="B112" s="1" t="s">
        <v>485</v>
      </c>
      <c r="C112" s="122">
        <v>727.8</v>
      </c>
      <c r="D112" s="122">
        <v>363.9</v>
      </c>
      <c r="E112" s="122">
        <v>363.9</v>
      </c>
      <c r="F112" s="121"/>
    </row>
    <row r="113" spans="1:6" ht="15">
      <c r="A113" s="1" t="s">
        <v>486</v>
      </c>
      <c r="B113" s="1" t="s">
        <v>487</v>
      </c>
      <c r="C113" s="122">
        <v>1443</v>
      </c>
      <c r="D113" s="122">
        <v>721.5</v>
      </c>
      <c r="E113" s="122">
        <v>721.5</v>
      </c>
      <c r="F113" s="121"/>
    </row>
    <row r="114" spans="1:6" ht="15">
      <c r="A114" s="1"/>
      <c r="B114" s="1" t="s">
        <v>630</v>
      </c>
      <c r="C114" s="122">
        <v>300</v>
      </c>
      <c r="D114" s="122">
        <v>150</v>
      </c>
      <c r="E114" s="122">
        <v>150</v>
      </c>
      <c r="F114" s="121"/>
    </row>
    <row r="115" spans="1:6" ht="15">
      <c r="A115" s="1"/>
      <c r="B115" s="1"/>
      <c r="C115" s="122"/>
      <c r="D115" s="122"/>
      <c r="E115" s="122"/>
      <c r="F115" s="121"/>
    </row>
    <row r="116" spans="1:6" ht="15.75">
      <c r="A116" s="5" t="s">
        <v>127</v>
      </c>
      <c r="B116" s="5"/>
      <c r="C116" s="123">
        <f>SUM(C107:C115)</f>
        <v>104783.9</v>
      </c>
      <c r="D116" s="123">
        <f>SUM(D107:D115)</f>
        <v>52391.96</v>
      </c>
      <c r="E116" s="123">
        <f>SUM(E107:E115)</f>
        <v>52391.94</v>
      </c>
      <c r="F116" s="121"/>
    </row>
    <row r="117" spans="1:6" ht="15">
      <c r="A117" s="1"/>
      <c r="B117" s="1"/>
      <c r="C117" s="122"/>
      <c r="D117" s="122"/>
      <c r="E117" s="122"/>
      <c r="F117" s="121"/>
    </row>
    <row r="118" spans="1:6" ht="15">
      <c r="A118" s="1" t="s">
        <v>488</v>
      </c>
      <c r="B118" s="1" t="s">
        <v>489</v>
      </c>
      <c r="C118" s="122"/>
      <c r="D118" s="122"/>
      <c r="E118" s="122"/>
      <c r="F118" s="121"/>
    </row>
    <row r="119" spans="1:6" ht="15">
      <c r="A119" s="1" t="s">
        <v>490</v>
      </c>
      <c r="B119" s="1" t="s">
        <v>491</v>
      </c>
      <c r="C119" s="122"/>
      <c r="D119" s="122"/>
      <c r="E119" s="122"/>
      <c r="F119" s="121"/>
    </row>
    <row r="120" spans="1:6" ht="15">
      <c r="A120" s="1" t="s">
        <v>492</v>
      </c>
      <c r="B120" s="1" t="s">
        <v>493</v>
      </c>
      <c r="C120" s="122"/>
      <c r="D120" s="122"/>
      <c r="E120" s="122"/>
      <c r="F120" s="121"/>
    </row>
    <row r="121" spans="1:6" ht="15">
      <c r="A121" s="1" t="s">
        <v>494</v>
      </c>
      <c r="B121" s="1" t="s">
        <v>495</v>
      </c>
      <c r="C121" s="122"/>
      <c r="D121" s="122"/>
      <c r="E121" s="122"/>
      <c r="F121" s="121"/>
    </row>
    <row r="122" spans="1:6" ht="15">
      <c r="A122" s="1" t="s">
        <v>496</v>
      </c>
      <c r="B122" s="1" t="s">
        <v>497</v>
      </c>
      <c r="C122" s="122">
        <v>15000</v>
      </c>
      <c r="D122" s="122">
        <v>9000</v>
      </c>
      <c r="E122" s="122">
        <v>6000</v>
      </c>
      <c r="F122" s="121"/>
    </row>
    <row r="123" spans="1:6" ht="15">
      <c r="A123" s="1" t="s">
        <v>498</v>
      </c>
      <c r="B123" s="1" t="s">
        <v>499</v>
      </c>
      <c r="C123" s="122">
        <v>1200</v>
      </c>
      <c r="D123" s="122">
        <v>720</v>
      </c>
      <c r="E123" s="122">
        <v>480</v>
      </c>
      <c r="F123" s="121"/>
    </row>
    <row r="124" spans="1:6" ht="15">
      <c r="A124" s="1" t="s">
        <v>602</v>
      </c>
      <c r="B124" s="1" t="s">
        <v>603</v>
      </c>
      <c r="C124" s="122">
        <v>4500</v>
      </c>
      <c r="D124" s="122">
        <v>3150</v>
      </c>
      <c r="E124" s="122">
        <v>1350</v>
      </c>
      <c r="F124" s="121"/>
    </row>
    <row r="125" spans="1:6" ht="15">
      <c r="A125" s="1" t="s">
        <v>500</v>
      </c>
      <c r="B125" s="1" t="s">
        <v>501</v>
      </c>
      <c r="C125" s="122">
        <v>960</v>
      </c>
      <c r="D125" s="122">
        <v>672</v>
      </c>
      <c r="E125" s="122">
        <v>288</v>
      </c>
      <c r="F125" s="121"/>
    </row>
    <row r="126" spans="1:6" ht="15">
      <c r="A126" s="1" t="s">
        <v>502</v>
      </c>
      <c r="B126" s="1" t="s">
        <v>503</v>
      </c>
      <c r="C126" s="122"/>
      <c r="D126" s="122"/>
      <c r="E126" s="122"/>
      <c r="F126" s="121"/>
    </row>
    <row r="127" spans="1:6" ht="15">
      <c r="A127" s="1" t="s">
        <v>504</v>
      </c>
      <c r="B127" s="1" t="s">
        <v>505</v>
      </c>
      <c r="C127" s="122"/>
      <c r="D127" s="122"/>
      <c r="E127" s="122"/>
      <c r="F127" s="121"/>
    </row>
    <row r="128" spans="1:6" ht="15">
      <c r="A128" s="1" t="s">
        <v>506</v>
      </c>
      <c r="B128" s="1" t="s">
        <v>507</v>
      </c>
      <c r="C128" s="122">
        <v>5000</v>
      </c>
      <c r="D128" s="122"/>
      <c r="E128" s="122">
        <v>5000</v>
      </c>
      <c r="F128" s="121"/>
    </row>
    <row r="129" spans="1:6" ht="15">
      <c r="A129" s="1"/>
      <c r="B129" s="1"/>
      <c r="C129" s="122"/>
      <c r="D129" s="122"/>
      <c r="E129" s="122"/>
      <c r="F129" s="121"/>
    </row>
    <row r="130" spans="1:6" ht="15.75">
      <c r="A130" s="5" t="s">
        <v>127</v>
      </c>
      <c r="B130" s="5"/>
      <c r="C130" s="123">
        <f>SUM(C118:C129)</f>
        <v>26660</v>
      </c>
      <c r="D130" s="123">
        <f>SUM(D118:D129)</f>
        <v>13542</v>
      </c>
      <c r="E130" s="123">
        <f>SUM(E118:E129)</f>
        <v>13118</v>
      </c>
      <c r="F130" s="121"/>
    </row>
    <row r="131" spans="1:6" ht="15">
      <c r="A131" s="1"/>
      <c r="B131" s="1"/>
      <c r="C131" s="122"/>
      <c r="D131" s="122"/>
      <c r="E131" s="122"/>
      <c r="F131" s="121"/>
    </row>
    <row r="132" spans="1:6" ht="15">
      <c r="A132" s="1" t="s">
        <v>604</v>
      </c>
      <c r="B132" s="1" t="s">
        <v>605</v>
      </c>
      <c r="C132" s="122">
        <v>0</v>
      </c>
      <c r="D132" s="122"/>
      <c r="E132" s="122">
        <v>0</v>
      </c>
      <c r="F132" s="121"/>
    </row>
    <row r="133" spans="1:6" ht="15">
      <c r="A133" s="1" t="s">
        <v>508</v>
      </c>
      <c r="B133" s="1" t="s">
        <v>529</v>
      </c>
      <c r="C133" s="122">
        <v>0</v>
      </c>
      <c r="D133" s="122"/>
      <c r="E133" s="122">
        <v>0</v>
      </c>
      <c r="F133" s="121"/>
    </row>
    <row r="134" spans="1:6" ht="15">
      <c r="A134" s="1" t="s">
        <v>509</v>
      </c>
      <c r="B134" s="1" t="s">
        <v>530</v>
      </c>
      <c r="C134" s="122">
        <v>0</v>
      </c>
      <c r="D134" s="122"/>
      <c r="E134" s="122">
        <v>0</v>
      </c>
      <c r="F134" s="121"/>
    </row>
    <row r="135" spans="1:6" ht="15">
      <c r="A135" s="1" t="s">
        <v>510</v>
      </c>
      <c r="B135" s="1" t="s">
        <v>511</v>
      </c>
      <c r="C135" s="122"/>
      <c r="D135" s="122"/>
      <c r="E135" s="122"/>
      <c r="F135" s="121"/>
    </row>
    <row r="136" spans="1:6" ht="15">
      <c r="A136" s="1" t="s">
        <v>512</v>
      </c>
      <c r="B136" s="1" t="s">
        <v>513</v>
      </c>
      <c r="C136" s="122"/>
      <c r="D136" s="122"/>
      <c r="E136" s="122"/>
      <c r="F136" s="121"/>
    </row>
    <row r="137" spans="1:6" ht="15">
      <c r="A137" s="1" t="s">
        <v>531</v>
      </c>
      <c r="B137" s="1" t="s">
        <v>358</v>
      </c>
      <c r="C137" s="122">
        <v>23795.29</v>
      </c>
      <c r="D137" s="122">
        <v>0</v>
      </c>
      <c r="E137" s="122">
        <v>23795.29</v>
      </c>
      <c r="F137" s="121"/>
    </row>
    <row r="138" spans="1:6" ht="15">
      <c r="A138" s="1" t="s">
        <v>658</v>
      </c>
      <c r="B138" s="1" t="s">
        <v>651</v>
      </c>
      <c r="C138" s="122">
        <v>3000</v>
      </c>
      <c r="D138" s="122">
        <v>1500</v>
      </c>
      <c r="E138" s="122">
        <v>1500</v>
      </c>
      <c r="F138" s="121"/>
    </row>
    <row r="139" spans="1:6" ht="15">
      <c r="A139" s="1"/>
      <c r="B139" s="1"/>
      <c r="C139" s="122"/>
      <c r="D139" s="122"/>
      <c r="E139" s="122"/>
      <c r="F139" s="121"/>
    </row>
    <row r="140" spans="1:6" ht="15.75">
      <c r="A140" s="5" t="s">
        <v>127</v>
      </c>
      <c r="B140" s="5"/>
      <c r="C140" s="123">
        <f>SUM(C132:C138)</f>
        <v>26795.29</v>
      </c>
      <c r="D140" s="123">
        <f>SUM(D132:D138)</f>
        <v>1500</v>
      </c>
      <c r="E140" s="123">
        <f>SUM(E132:E138)</f>
        <v>25295.29</v>
      </c>
      <c r="F140" s="121"/>
    </row>
    <row r="141" spans="1:6" ht="15">
      <c r="A141" s="1"/>
      <c r="B141" s="1"/>
      <c r="C141" s="122"/>
      <c r="D141" s="122"/>
      <c r="E141" s="122"/>
      <c r="F141" s="121"/>
    </row>
    <row r="142" spans="1:6" ht="15">
      <c r="A142" s="1" t="s">
        <v>514</v>
      </c>
      <c r="B142" s="1" t="s">
        <v>515</v>
      </c>
      <c r="C142" s="122">
        <v>52092</v>
      </c>
      <c r="D142" s="122">
        <v>52092</v>
      </c>
      <c r="E142" s="122"/>
      <c r="F142" s="121"/>
    </row>
    <row r="143" spans="1:6" ht="15">
      <c r="A143" s="131"/>
      <c r="B143" s="132"/>
      <c r="C143" s="133"/>
      <c r="D143" s="133"/>
      <c r="E143" s="122"/>
      <c r="F143" s="121"/>
    </row>
    <row r="144" spans="1:6" ht="15">
      <c r="A144" s="1"/>
      <c r="B144" s="1"/>
      <c r="C144" s="122"/>
      <c r="D144" s="122"/>
      <c r="E144" s="122"/>
      <c r="F144" s="121"/>
    </row>
    <row r="145" spans="1:6" ht="15.75">
      <c r="A145" s="5" t="s">
        <v>127</v>
      </c>
      <c r="B145" s="5"/>
      <c r="C145" s="123">
        <f>SUM(C142:C144)</f>
        <v>52092</v>
      </c>
      <c r="D145" s="123">
        <f>SUM(D142:D144)</f>
        <v>52092</v>
      </c>
      <c r="E145" s="123"/>
      <c r="F145" s="121"/>
    </row>
    <row r="146" spans="1:6" ht="15">
      <c r="A146" s="1"/>
      <c r="B146" s="1"/>
      <c r="C146" s="122"/>
      <c r="D146" s="122"/>
      <c r="E146" s="122"/>
      <c r="F146" s="121"/>
    </row>
    <row r="147" spans="1:6" ht="15">
      <c r="A147" s="1"/>
      <c r="B147" s="1"/>
      <c r="C147" s="122"/>
      <c r="D147" s="122"/>
      <c r="E147" s="122"/>
      <c r="F147" s="121"/>
    </row>
    <row r="148" spans="1:6" ht="15">
      <c r="A148" s="126" t="s">
        <v>127</v>
      </c>
      <c r="B148" s="126" t="s">
        <v>516</v>
      </c>
      <c r="C148" s="127">
        <f>SUM(C16,C20,C24,C28,C37,C42,C47,C51,C63,C74,C90,C104,C116,C130,C140,C145)</f>
        <v>465874.64999999997</v>
      </c>
      <c r="D148" s="127">
        <f>SUM(D16,D20,D24,D28,D37,D42,D47,D51,D63,D74,D90,D104,D116,D130,D140,D145)</f>
        <v>281486.93</v>
      </c>
      <c r="E148" s="127">
        <f>SUM(E16,E20,E24,E28,E37,E42,E47,E51,E63,E74,E90,E104,E116,E130,E140,E145)</f>
        <v>184387.72</v>
      </c>
      <c r="F148" s="128">
        <f>SUM(D106:E106)</f>
        <v>0</v>
      </c>
    </row>
    <row r="149" spans="1:6" ht="12.75">
      <c r="A149" s="121"/>
      <c r="B149" s="121"/>
      <c r="C149" s="121"/>
      <c r="D149" s="121"/>
      <c r="E149" s="121"/>
      <c r="F149" s="121"/>
    </row>
    <row r="150" spans="1:6" ht="12.75">
      <c r="A150" s="121"/>
      <c r="B150" s="121"/>
      <c r="C150" s="121"/>
      <c r="D150" s="121"/>
      <c r="E150" s="121"/>
      <c r="F150" s="121"/>
    </row>
    <row r="151" spans="1:6" ht="12.75">
      <c r="A151" s="121"/>
      <c r="B151" s="121"/>
      <c r="C151" s="121"/>
      <c r="D151" s="121"/>
      <c r="E151" s="121"/>
      <c r="F151" s="121"/>
    </row>
    <row r="152" spans="1:6" ht="12.75">
      <c r="A152" s="121"/>
      <c r="B152" s="121"/>
      <c r="C152" s="121"/>
      <c r="D152" s="121"/>
      <c r="E152" s="121"/>
      <c r="F152" s="121"/>
    </row>
    <row r="153" spans="1:6" ht="15">
      <c r="A153" s="121"/>
      <c r="B153" s="121"/>
      <c r="C153" s="10" t="s">
        <v>586</v>
      </c>
      <c r="D153" s="121"/>
      <c r="E153" s="121"/>
      <c r="F153" s="121"/>
    </row>
    <row r="154" spans="1:6" ht="12.75">
      <c r="A154" s="121"/>
      <c r="B154" s="121"/>
      <c r="C154" s="121" t="s">
        <v>593</v>
      </c>
      <c r="D154" s="129">
        <f>SUM(D20,D24,D28,D37,D42,D47)</f>
        <v>17827.239999999998</v>
      </c>
      <c r="E154" s="121"/>
      <c r="F154" s="121"/>
    </row>
    <row r="155" spans="1:6" ht="12.75">
      <c r="A155" s="121"/>
      <c r="B155" s="121"/>
      <c r="C155" s="121" t="s">
        <v>570</v>
      </c>
      <c r="D155" s="129">
        <f>SUM(D51,D63,D74,D116)</f>
        <v>144035.69</v>
      </c>
      <c r="E155" s="121"/>
      <c r="F155" s="121"/>
    </row>
    <row r="156" spans="1:6" ht="12.75">
      <c r="A156" s="121"/>
      <c r="B156" s="121"/>
      <c r="C156" s="121" t="s">
        <v>571</v>
      </c>
      <c r="D156" s="129">
        <f>SUM(D130,D90)</f>
        <v>66032</v>
      </c>
      <c r="E156" s="121"/>
      <c r="F156" s="121"/>
    </row>
    <row r="157" spans="1:6" ht="12.75">
      <c r="A157" s="121"/>
      <c r="B157" s="121"/>
      <c r="C157" s="121" t="s">
        <v>572</v>
      </c>
      <c r="D157" s="129">
        <f>SUM(D145)</f>
        <v>52092</v>
      </c>
      <c r="E157" s="121"/>
      <c r="F157" s="121"/>
    </row>
    <row r="158" spans="1:6" ht="12.75">
      <c r="A158" s="121"/>
      <c r="B158" s="121"/>
      <c r="C158" s="121" t="s">
        <v>565</v>
      </c>
      <c r="D158" s="129">
        <f>SUM(D140)</f>
        <v>1500</v>
      </c>
      <c r="E158" s="121"/>
      <c r="F158" s="121"/>
    </row>
    <row r="159" spans="1:6" ht="12.75">
      <c r="A159" s="121"/>
      <c r="B159" s="121"/>
      <c r="C159" s="121"/>
      <c r="D159" s="129"/>
      <c r="E159" s="121"/>
      <c r="F159" s="121"/>
    </row>
    <row r="160" spans="1:6" ht="15.75">
      <c r="A160" s="121"/>
      <c r="B160" s="121"/>
      <c r="C160" s="105" t="s">
        <v>590</v>
      </c>
      <c r="D160" s="137">
        <f>SUM(D154:D159)</f>
        <v>281486.93</v>
      </c>
      <c r="E160" s="121"/>
      <c r="F160" s="121"/>
    </row>
    <row r="161" spans="1:6" ht="12.75">
      <c r="A161" s="121"/>
      <c r="B161" s="121"/>
      <c r="C161" s="121"/>
      <c r="D161" s="121"/>
      <c r="E161" s="121"/>
      <c r="F161" s="121"/>
    </row>
    <row r="162" spans="1:6" ht="12.75">
      <c r="A162" s="121"/>
      <c r="B162" s="121"/>
      <c r="C162" s="121"/>
      <c r="D162" s="121"/>
      <c r="E162" s="121"/>
      <c r="F162" s="121"/>
    </row>
    <row r="163" spans="1:6" ht="12.75">
      <c r="A163" s="121"/>
      <c r="B163" s="121"/>
      <c r="C163" s="121"/>
      <c r="D163" s="121"/>
      <c r="E163" s="121"/>
      <c r="F163" s="121"/>
    </row>
    <row r="164" spans="1:6" ht="15">
      <c r="A164" s="121"/>
      <c r="B164" s="121"/>
      <c r="C164" s="10" t="s">
        <v>588</v>
      </c>
      <c r="D164" s="121"/>
      <c r="E164" s="121"/>
      <c r="F164" s="121"/>
    </row>
    <row r="165" spans="1:6" ht="12.75">
      <c r="A165" s="121"/>
      <c r="B165" s="121"/>
      <c r="C165" s="121" t="s">
        <v>561</v>
      </c>
      <c r="D165" s="129">
        <f>SUM(E20,E24,E28,E37,E42,E47)</f>
        <v>15393.16</v>
      </c>
      <c r="E165" s="121"/>
      <c r="F165" s="121"/>
    </row>
    <row r="166" spans="1:6" ht="12.75">
      <c r="A166" s="121"/>
      <c r="B166" s="121"/>
      <c r="C166" s="121" t="s">
        <v>570</v>
      </c>
      <c r="D166" s="129">
        <f>SUM(E51,E63,E74,E116)</f>
        <v>95381.27</v>
      </c>
      <c r="E166" s="121"/>
      <c r="F166" s="121"/>
    </row>
    <row r="167" spans="1:6" ht="12.75">
      <c r="A167" s="121"/>
      <c r="B167" s="121"/>
      <c r="C167" s="121" t="s">
        <v>571</v>
      </c>
      <c r="D167" s="129">
        <f>SUM(E104,E130)</f>
        <v>48318</v>
      </c>
      <c r="E167" s="121"/>
      <c r="F167" s="121"/>
    </row>
    <row r="168" spans="1:6" ht="12.75">
      <c r="A168" s="121"/>
      <c r="B168" s="121"/>
      <c r="C168" s="121" t="s">
        <v>572</v>
      </c>
      <c r="D168" s="129">
        <f>SUM(E132,E133)</f>
        <v>0</v>
      </c>
      <c r="E168" s="121"/>
      <c r="F168" s="121"/>
    </row>
    <row r="169" spans="1:6" ht="12.75">
      <c r="A169" s="121"/>
      <c r="B169" s="121"/>
      <c r="C169" s="121" t="s">
        <v>565</v>
      </c>
      <c r="D169" s="129">
        <f>SUM(E140)</f>
        <v>25295.29</v>
      </c>
      <c r="E169" s="121"/>
      <c r="F169" s="121"/>
    </row>
    <row r="170" spans="1:6" ht="12.75">
      <c r="A170" s="121"/>
      <c r="B170" s="121"/>
      <c r="C170" s="121"/>
      <c r="D170" s="121"/>
      <c r="E170" s="121"/>
      <c r="F170" s="121"/>
    </row>
    <row r="171" spans="1:6" ht="15.75">
      <c r="A171" s="121"/>
      <c r="B171" s="121"/>
      <c r="C171" s="105" t="s">
        <v>590</v>
      </c>
      <c r="D171" s="137">
        <f>SUM(D165:D170)</f>
        <v>184387.72</v>
      </c>
      <c r="E171" s="121"/>
      <c r="F171" s="121"/>
    </row>
    <row r="172" spans="1:6" ht="12.75">
      <c r="A172" s="121"/>
      <c r="B172" s="121"/>
      <c r="C172" s="121"/>
      <c r="D172" s="121"/>
      <c r="E172" s="121"/>
      <c r="F172" s="121"/>
    </row>
    <row r="189" ht="12.75">
      <c r="F189" s="43">
        <f>SUM(D148:E148)</f>
        <v>465874.65</v>
      </c>
    </row>
  </sheetData>
  <sheetProtection/>
  <printOptions/>
  <pageMargins left="0.75" right="0.75" top="1" bottom="1" header="0.5" footer="0.5"/>
  <pageSetup horizontalDpi="600" verticalDpi="600" orientation="portrait" scale="75" r:id="rId1"/>
  <headerFooter alignWithMargins="0">
    <oddHeader>&amp;C&amp;"Arial,Bold"&amp;14UTILITY FUND--EXPENSES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Broookneal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Francis</dc:creator>
  <cp:keywords/>
  <dc:description/>
  <cp:lastModifiedBy>Bobbie</cp:lastModifiedBy>
  <cp:lastPrinted>2018-06-08T15:25:23Z</cp:lastPrinted>
  <dcterms:created xsi:type="dcterms:W3CDTF">2005-02-10T19:36:39Z</dcterms:created>
  <dcterms:modified xsi:type="dcterms:W3CDTF">2018-06-08T15:25:28Z</dcterms:modified>
  <cp:category/>
  <cp:version/>
  <cp:contentType/>
  <cp:contentStatus/>
</cp:coreProperties>
</file>